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งาน\งานปี 2567\เบิกจ่าย\"/>
    </mc:Choice>
  </mc:AlternateContent>
  <bookViews>
    <workbookView xWindow="0" yWindow="0" windowWidth="21600" windowHeight="9045"/>
  </bookViews>
  <sheets>
    <sheet name="รายงานงบประมาณ 67" sheetId="1" r:id="rId1"/>
    <sheet name="รายละเอียดจัดสรร" sheetId="3" r:id="rId2"/>
    <sheet name="เบิกจ่ายรวม" sheetId="5" r:id="rId3"/>
    <sheet name="งบกลาง66 (เงินกัน)" sheetId="6" r:id="rId4"/>
    <sheet name="เบิกจ่ายงบบุคลากร" sheetId="4" r:id="rId5"/>
    <sheet name="งบลงทุน กันปี 66" sheetId="2" r:id="rId6"/>
  </sheets>
  <externalReferences>
    <externalReference r:id="rId7"/>
  </externalReferences>
  <definedNames>
    <definedName name="_xlnm.Print_Area" localSheetId="5">'งบลงทุน กันปี 66'!$A$1:$L$23</definedName>
    <definedName name="_xlnm.Print_Area" localSheetId="4">เบิกจ่ายงบบุคลากร!$A$1:$E$11</definedName>
    <definedName name="_xlnm.Print_Area" localSheetId="2">เบิกจ่ายรวม!$C$2:$F$18</definedName>
    <definedName name="_xlnm.Print_Area" localSheetId="0">'รายงานงบประมาณ 67'!$B$1:$G$68</definedName>
    <definedName name="_xlnm.Print_Area" localSheetId="1">รายละเอียดจัดสรร!$A$1:$H$80</definedName>
    <definedName name="_xlnm.Print_Titles" localSheetId="5">'งบลงทุน กันปี 66'!$1:$4</definedName>
    <definedName name="_xlnm.Print_Titles" localSheetId="1">รายละเอียดจัดสรร!$1:$4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5" i="1" l="1"/>
  <c r="J25" i="2" l="1"/>
  <c r="I25" i="2"/>
  <c r="K3" i="5" l="1"/>
  <c r="J3" i="5"/>
  <c r="D3" i="5"/>
  <c r="C3" i="5"/>
  <c r="F84" i="3" l="1"/>
  <c r="G7" i="5"/>
  <c r="L7" i="5"/>
  <c r="I7" i="5"/>
  <c r="B7" i="4"/>
  <c r="B10" i="4"/>
  <c r="B8" i="4"/>
  <c r="B6" i="4"/>
  <c r="O17" i="5"/>
  <c r="O7" i="5"/>
  <c r="R6" i="1"/>
  <c r="R7" i="1"/>
  <c r="R8" i="1"/>
  <c r="R11" i="1"/>
  <c r="Q12" i="1"/>
  <c r="R12" i="1"/>
  <c r="F20" i="3" l="1"/>
  <c r="F21" i="3"/>
  <c r="F22" i="3"/>
  <c r="F23" i="3"/>
  <c r="F24" i="3"/>
  <c r="M7" i="5"/>
  <c r="D32" i="3"/>
  <c r="F51" i="1" l="1"/>
  <c r="G51" i="1"/>
  <c r="E51" i="1"/>
  <c r="C51" i="1"/>
  <c r="G25" i="1"/>
  <c r="E30" i="1"/>
  <c r="G30" i="1" s="1"/>
  <c r="D30" i="1"/>
  <c r="F25" i="1"/>
  <c r="E7" i="3" l="1"/>
  <c r="B17" i="5" l="1"/>
  <c r="B18" i="5" s="1"/>
  <c r="M5" i="4" l="1"/>
  <c r="M8" i="4"/>
  <c r="M7" i="4"/>
  <c r="M6" i="4"/>
  <c r="K8" i="4"/>
  <c r="L8" i="4"/>
  <c r="J8" i="4"/>
  <c r="F77" i="3" l="1"/>
  <c r="F80" i="3" s="1"/>
  <c r="F56" i="3"/>
  <c r="O6" i="5" l="1"/>
  <c r="C53" i="4"/>
  <c r="C55" i="4" s="1"/>
  <c r="D52" i="4"/>
  <c r="C52" i="4"/>
  <c r="E31" i="4"/>
  <c r="E53" i="4" s="1"/>
  <c r="E55" i="4" s="1"/>
  <c r="D31" i="4"/>
  <c r="D53" i="4" s="1"/>
  <c r="D55" i="4" s="1"/>
  <c r="C31" i="4"/>
  <c r="E80" i="3" l="1"/>
  <c r="D80" i="3"/>
  <c r="A1" i="3"/>
  <c r="M6" i="5" l="1"/>
  <c r="L6" i="5"/>
  <c r="M17" i="5"/>
  <c r="L3" i="5"/>
  <c r="F68" i="3" l="1"/>
  <c r="P17" i="5"/>
  <c r="P18" i="5" s="1"/>
  <c r="F49" i="3"/>
  <c r="E50" i="3" l="1"/>
  <c r="F50" i="3" s="1"/>
  <c r="F8" i="3" l="1"/>
  <c r="E69" i="3" l="1"/>
  <c r="F69" i="3"/>
  <c r="D69" i="3"/>
  <c r="G6" i="5"/>
  <c r="N6" i="5"/>
  <c r="E52" i="3"/>
  <c r="E9" i="1" s="1"/>
  <c r="R9" i="1" s="1"/>
  <c r="F52" i="3"/>
  <c r="D52" i="3"/>
  <c r="D9" i="1" s="1"/>
  <c r="Q9" i="1" s="1"/>
  <c r="E47" i="3"/>
  <c r="D47" i="3"/>
  <c r="D8" i="1" s="1"/>
  <c r="Q8" i="1" s="1"/>
  <c r="F46" i="3"/>
  <c r="F47" i="3" s="1"/>
  <c r="D9" i="3"/>
  <c r="D4" i="1" s="1"/>
  <c r="Q4" i="1" s="1"/>
  <c r="G8" i="1" l="1"/>
  <c r="F7" i="3"/>
  <c r="F9" i="3" s="1"/>
  <c r="F9" i="1"/>
  <c r="G9" i="1"/>
  <c r="F8" i="1"/>
  <c r="E9" i="3"/>
  <c r="E4" i="1" s="1"/>
  <c r="R4" i="1" s="1"/>
  <c r="G4" i="1" l="1"/>
  <c r="F4" i="1"/>
  <c r="F12" i="1"/>
  <c r="G12" i="1"/>
  <c r="O3" i="5" l="1"/>
  <c r="M3" i="5"/>
  <c r="M18" i="5" s="1"/>
  <c r="O18" i="5" l="1"/>
  <c r="E55" i="3"/>
  <c r="F55" i="3" s="1"/>
  <c r="F17" i="3"/>
  <c r="F43" i="1" l="1"/>
  <c r="E64" i="3" l="1"/>
  <c r="E59" i="3"/>
  <c r="E10" i="1" s="1"/>
  <c r="R10" i="1" s="1"/>
  <c r="E44" i="3"/>
  <c r="E40" i="3"/>
  <c r="F63" i="3" l="1"/>
  <c r="F62" i="3"/>
  <c r="F59" i="3"/>
  <c r="F43" i="3"/>
  <c r="F44" i="3" s="1"/>
  <c r="F39" i="3"/>
  <c r="F38" i="3"/>
  <c r="F37" i="3"/>
  <c r="F36" i="3"/>
  <c r="F35" i="3"/>
  <c r="F40" i="3" s="1"/>
  <c r="F64" i="3" l="1"/>
  <c r="B5" i="4" l="1"/>
  <c r="B11" i="4" s="1"/>
  <c r="B12" i="4" s="1"/>
  <c r="B9" i="4"/>
  <c r="G3" i="5"/>
  <c r="J17" i="5"/>
  <c r="K17" i="5"/>
  <c r="L17" i="5"/>
  <c r="C6" i="4"/>
  <c r="N17" i="5"/>
  <c r="N3" i="5"/>
  <c r="J18" i="5"/>
  <c r="F3" i="5"/>
  <c r="E3" i="5"/>
  <c r="G17" i="5"/>
  <c r="F17" i="5"/>
  <c r="E17" i="5"/>
  <c r="D17" i="5"/>
  <c r="I17" i="5"/>
  <c r="C17" i="5"/>
  <c r="E12" i="3" s="1"/>
  <c r="K18" i="5" l="1"/>
  <c r="C8" i="4"/>
  <c r="E19" i="3"/>
  <c r="F19" i="3" s="1"/>
  <c r="N18" i="5"/>
  <c r="E28" i="3"/>
  <c r="F28" i="3" s="1"/>
  <c r="L18" i="5"/>
  <c r="D6" i="4"/>
  <c r="E6" i="4"/>
  <c r="E18" i="3"/>
  <c r="F18" i="3" s="1"/>
  <c r="C7" i="4"/>
  <c r="E7" i="4" s="1"/>
  <c r="E14" i="3"/>
  <c r="C5" i="4"/>
  <c r="D5" i="4" s="1"/>
  <c r="D8" i="4"/>
  <c r="E8" i="4"/>
  <c r="E26" i="3"/>
  <c r="F12" i="3"/>
  <c r="D18" i="5"/>
  <c r="C18" i="5"/>
  <c r="F18" i="5"/>
  <c r="E18" i="5"/>
  <c r="H17" i="5"/>
  <c r="G18" i="5" s="1"/>
  <c r="D7" i="4" l="1"/>
  <c r="F26" i="3"/>
  <c r="C9" i="4"/>
  <c r="E5" i="4"/>
  <c r="C10" i="4"/>
  <c r="E25" i="3"/>
  <c r="F25" i="3" l="1"/>
  <c r="C11" i="4"/>
  <c r="E11" i="4" s="1"/>
  <c r="E27" i="3"/>
  <c r="E32" i="3" s="1"/>
  <c r="E9" i="4"/>
  <c r="D9" i="4"/>
  <c r="D10" i="4"/>
  <c r="E10" i="4"/>
  <c r="D59" i="3"/>
  <c r="D10" i="1" s="1"/>
  <c r="Q10" i="1" s="1"/>
  <c r="F27" i="3" l="1"/>
  <c r="F32" i="3" s="1"/>
  <c r="E65" i="3"/>
  <c r="D11" i="4"/>
  <c r="G10" i="1"/>
  <c r="F10" i="1"/>
  <c r="E5" i="1"/>
  <c r="R5" i="1" s="1"/>
  <c r="D44" i="3"/>
  <c r="D7" i="1" s="1"/>
  <c r="Q7" i="1" s="1"/>
  <c r="D64" i="3"/>
  <c r="D40" i="3"/>
  <c r="D6" i="1" s="1"/>
  <c r="Q6" i="1" s="1"/>
  <c r="D5" i="1"/>
  <c r="Q5" i="1" s="1"/>
  <c r="D11" i="1" l="1"/>
  <c r="D65" i="3"/>
  <c r="F6" i="1"/>
  <c r="G6" i="1"/>
  <c r="E13" i="1"/>
  <c r="F65" i="3"/>
  <c r="D13" i="1" l="1"/>
  <c r="G13" i="1" s="1"/>
  <c r="Q11" i="1"/>
  <c r="E50" i="1"/>
  <c r="F5" i="1"/>
  <c r="J21" i="2"/>
  <c r="C66" i="1" l="1"/>
  <c r="C68" i="1" s="1"/>
  <c r="G56" i="1" l="1"/>
  <c r="G57" i="1"/>
  <c r="G58" i="1"/>
  <c r="I21" i="2"/>
  <c r="K21" i="2"/>
  <c r="K22" i="2" s="1"/>
  <c r="J22" i="2"/>
  <c r="D66" i="1" s="1"/>
  <c r="D68" i="1" s="1"/>
  <c r="I22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5" i="2"/>
  <c r="F7" i="1"/>
  <c r="F13" i="1" s="1"/>
  <c r="F50" i="1" s="1"/>
  <c r="F11" i="1"/>
  <c r="F58" i="1"/>
  <c r="F57" i="1"/>
  <c r="F56" i="1"/>
  <c r="G55" i="1"/>
  <c r="F55" i="1"/>
  <c r="G54" i="1"/>
  <c r="F54" i="1"/>
  <c r="B48" i="1"/>
  <c r="B64" i="1" s="1"/>
  <c r="E44" i="1"/>
  <c r="E52" i="1" s="1"/>
  <c r="G52" i="1" s="1"/>
  <c r="D44" i="1"/>
  <c r="C52" i="1" s="1"/>
  <c r="G43" i="1"/>
  <c r="G44" i="1" s="1"/>
  <c r="F44" i="1"/>
  <c r="F52" i="1" s="1"/>
  <c r="B41" i="1"/>
  <c r="E37" i="1"/>
  <c r="D37" i="1"/>
  <c r="B33" i="1"/>
  <c r="G29" i="1"/>
  <c r="F29" i="1"/>
  <c r="G28" i="1"/>
  <c r="G27" i="1"/>
  <c r="F27" i="1"/>
  <c r="G26" i="1"/>
  <c r="F26" i="1"/>
  <c r="E21" i="1"/>
  <c r="D21" i="1"/>
  <c r="G20" i="1"/>
  <c r="G19" i="1"/>
  <c r="F19" i="1"/>
  <c r="B17" i="1"/>
  <c r="J13" i="1"/>
  <c r="M11" i="1"/>
  <c r="K11" i="1"/>
  <c r="G11" i="1"/>
  <c r="G7" i="1"/>
  <c r="M5" i="1"/>
  <c r="K5" i="1"/>
  <c r="G5" i="1"/>
  <c r="D59" i="1" l="1"/>
  <c r="D75" i="1" s="1"/>
  <c r="E66" i="1"/>
  <c r="E68" i="1" s="1"/>
  <c r="L21" i="2"/>
  <c r="L22" i="2" s="1"/>
  <c r="J23" i="2"/>
  <c r="L23" i="2" s="1"/>
  <c r="F53" i="1"/>
  <c r="G37" i="1"/>
  <c r="G53" i="1"/>
  <c r="G21" i="1"/>
  <c r="M7" i="1"/>
  <c r="F35" i="1"/>
  <c r="K7" i="1"/>
  <c r="K13" i="1" s="1"/>
  <c r="C50" i="1"/>
  <c r="G35" i="1"/>
  <c r="F28" i="1"/>
  <c r="F30" i="1" s="1"/>
  <c r="F20" i="1"/>
  <c r="F21" i="1" s="1"/>
  <c r="F66" i="1" l="1"/>
  <c r="F68" i="1" s="1"/>
  <c r="G66" i="1"/>
  <c r="L13" i="1"/>
  <c r="G50" i="1"/>
  <c r="E59" i="1"/>
  <c r="E75" i="1" s="1"/>
  <c r="C59" i="1"/>
  <c r="F59" i="1"/>
  <c r="D61" i="1" l="1"/>
  <c r="G75" i="1"/>
  <c r="E61" i="1"/>
  <c r="F75" i="1"/>
  <c r="C61" i="1"/>
  <c r="G59" i="1"/>
  <c r="G68" i="1" l="1"/>
</calcChain>
</file>

<file path=xl/sharedStrings.xml><?xml version="1.0" encoding="utf-8"?>
<sst xmlns="http://schemas.openxmlformats.org/spreadsheetml/2006/main" count="582" uniqueCount="308">
  <si>
    <t>งบดำเนินงาน</t>
  </si>
  <si>
    <t>รหัสงบประมาณ</t>
  </si>
  <si>
    <t>ยอดงบประมาณ</t>
  </si>
  <si>
    <t xml:space="preserve">ยอดเบิก </t>
  </si>
  <si>
    <t>คงเหลือ</t>
  </si>
  <si>
    <t>% การเบิกGF</t>
  </si>
  <si>
    <t>กลุ่มงาน</t>
  </si>
  <si>
    <t>หมายเหตุ</t>
  </si>
  <si>
    <t>NCD</t>
  </si>
  <si>
    <t>บร.</t>
  </si>
  <si>
    <t>กลุ่มงานต่างๆ</t>
  </si>
  <si>
    <t>รวม</t>
  </si>
  <si>
    <t>รายงานสรุปการใช้จ่ายงบประมาณกับGF (สำนักปลัดกระทรวงสาธารณสุข)</t>
  </si>
  <si>
    <t>งบดำเนินงาน(งบเงินกู้)</t>
  </si>
  <si>
    <t>ยอดเบิก NGF</t>
  </si>
  <si>
    <t>งบดำเนินงาน(เบิกแทนกัน)</t>
  </si>
  <si>
    <t>สส</t>
  </si>
  <si>
    <t>งบเงินอุดหนุน/งบรายจ่ายอื่น</t>
  </si>
  <si>
    <t>ครต</t>
  </si>
  <si>
    <t>งบบุคลากร</t>
  </si>
  <si>
    <t>รายงานสถานะการใช้จ่ายงบประมาณ</t>
  </si>
  <si>
    <t>คงเหลือ NGF</t>
  </si>
  <si>
    <t>% การเบิก</t>
  </si>
  <si>
    <t>งบเบิกแทนกัน</t>
  </si>
  <si>
    <t>งบลงทุน (ครุภัณฑ์)</t>
  </si>
  <si>
    <t>งบลงทุน (ก่อสร้าง)</t>
  </si>
  <si>
    <t>งบเงินอุดหนุน</t>
  </si>
  <si>
    <t>งบเงินรายจ่ายอื่น</t>
  </si>
  <si>
    <t>รวมเงินงบประมาณในระบบ GFMIS</t>
  </si>
  <si>
    <t>.</t>
  </si>
  <si>
    <t>ปีงบ ประมาณ</t>
  </si>
  <si>
    <t>รหัสหน่วยรับ  งบประมาณ</t>
  </si>
  <si>
    <t>ชื่อรหัสงบประมาณ</t>
  </si>
  <si>
    <t>แหล่งของเงิน</t>
  </si>
  <si>
    <t>รายการผูกพัน</t>
  </si>
  <si>
    <t>รหัสพื้นที่</t>
  </si>
  <si>
    <t>ชื่อรหัสพื้นที่</t>
  </si>
  <si>
    <t>งบประมาณ</t>
  </si>
  <si>
    <t>งบประมาณคงเหลือ</t>
  </si>
  <si>
    <t>2567</t>
  </si>
  <si>
    <t>2100200083</t>
  </si>
  <si>
    <t>21002320016003210078</t>
  </si>
  <si>
    <t>6611320</t>
  </si>
  <si>
    <t>1208</t>
  </si>
  <si>
    <t>P1400</t>
  </si>
  <si>
    <t>พระนครศรีอยุธยา</t>
  </si>
  <si>
    <t>21002320016003210247</t>
  </si>
  <si>
    <t>ปรับปรุงโรงพยาบาลส่งเสริมสุขภาพตำบลข้าวเม่า ต.ข้าวเม่า อ.อุทัย จ.พระนครศรีอยุธยา</t>
  </si>
  <si>
    <t>21002320016003210248</t>
  </si>
  <si>
    <t>ปรับปรุงซ่อมแซม โรงพยาบาลส่งเสริมสุขภาพตำบลช้างน้อย ต.ช้างน้อย อ.บางไทร จ.พระนครศรีอยุธยา</t>
  </si>
  <si>
    <t>21002320016003210252</t>
  </si>
  <si>
    <t>ซ่อมแซมอาคารโรงพยาบาลส่งเสริมสุขภาพตำบลบ้านคลัง ต.บ้านคลัง อ.บางบาล จ.พระนครศรีอยุธยา</t>
  </si>
  <si>
    <t>21002320016003210253</t>
  </si>
  <si>
    <t>ปรับปรุงโรงพยาบาลส่งเสริมสุขภาพตำบลบ้านช้าง ต.บ้านช้าง อ.อุทัย จ.พระนครศรีอยุธยา</t>
  </si>
  <si>
    <t>21002320016003210256</t>
  </si>
  <si>
    <t>ซ่อมแซมพื้นอาคารสำนักงานและระบบประปา โรงพยาบาลส่งเสริมสุขภาพตำบลบ้านหนองจิก ต.กะทุ่ม อ.มหาราช</t>
  </si>
  <si>
    <t>21002320016003210258</t>
  </si>
  <si>
    <t>ซ่อมแซมพื้นอาคารสำนักงานและอุปกรณ์ โรงพยาบาลส่งเสริมสุขภาพตำบลมหาราช ต.มหาราช อ.มหาราช จ. พระนครศรีอ</t>
  </si>
  <si>
    <t>21002320016003210259</t>
  </si>
  <si>
    <t>ปรับปรุงพื้น โรงพยาบาลส่งเสริมสุขภาพตำบลมารวิชัย ต.มารวิชัย อ.เสนา จ. พระนครศรีอยุธยา</t>
  </si>
  <si>
    <t>21002320016003210260</t>
  </si>
  <si>
    <t>ซ่อมแซมอาคารและบริเวณโรงพยาบาลส่งเสริมสุขภาพตำบลลาดน้ำเค็ม ต.ลาดน้ำเค็ม อ.ผักไห่ จ.พระนครศรีอยุธยา</t>
  </si>
  <si>
    <t>21002320016003210262</t>
  </si>
  <si>
    <t>ซ่อมแซม/ปรับปรุง โรงพยาบาลส่งเสริมสุขภาพตำบลสำเภาล่ม ต.สำเภาล่ม อ.พระนครศรีอยุธยา จ.พระนครศรีอยุธยา</t>
  </si>
  <si>
    <t>21002320016003210263</t>
  </si>
  <si>
    <t>ซ่อมแซมปรับปรุงพื้น และอาคารสำนักงาน และห้องน้ำ ทาสีรั้ว โรงพยาบาลส่งเสริมสุขภาพตำบลเสาธง ต.เสาธง</t>
  </si>
  <si>
    <t>21002320020003120321</t>
  </si>
  <si>
    <t>เครื่องติดตามการทำงานของหัวใจและสัญญาณชีพ 6 พารามิเตอร์ ระบบรวมศูนย์ไ</t>
  </si>
  <si>
    <t>6611310</t>
  </si>
  <si>
    <t>120609</t>
  </si>
  <si>
    <t>21002320020003210035</t>
  </si>
  <si>
    <t>อาคารจ่ายกลาง เป็นอาคาร คสล.1 ชั้น พื้นที่ใช้สอยประมาณ 336 ตารางเมตร โรงพย</t>
  </si>
  <si>
    <t>21002320020003210188</t>
  </si>
  <si>
    <t>ซ่อมแซมสนามหญ้า สำนักงานสาฑธารณสุขอำเภอนครหลวง สำนักงานสาธารณสุขอำเภอนครหลวง ตำบลนครหลวง</t>
  </si>
  <si>
    <t>21002320020003210189</t>
  </si>
  <si>
    <t>ปรับปรุง สำนักงานสาธารณสุขอำเภอ สำนักงานสาธารณสุขอำเภอบางไทร ตำบลบางไทร อำเภอบางไทร</t>
  </si>
  <si>
    <t>21002350001003210037</t>
  </si>
  <si>
    <t xml:space="preserve"> * ผลรวมตามรหัสหน่วยรับงบประมาณ 5 ตัวแรก 21002</t>
  </si>
  <si>
    <t xml:space="preserve"> ** ผลรวมตามปี 2567</t>
  </si>
  <si>
    <t xml:space="preserve"> *** รวมทั้งหมด </t>
  </si>
  <si>
    <t xml:space="preserve">อาคารสถานีอนามัย เป็นอาคาร คสล.2 ชั้น พื้นที่ใช้สอยประมาณ 369 ตารางเมตร </t>
  </si>
  <si>
    <t xml:space="preserve">อาคารพัสดุ เป็นอาคาร คสล.2 ชั้น พื้นที่ใช้สอยประมาณ 576 ตารางเมตร </t>
  </si>
  <si>
    <t>เบิกจ่าย</t>
  </si>
  <si>
    <t>งบลงทุน (ก่อสร้าง) เงินกันปี 66</t>
  </si>
  <si>
    <t>ยอด GF (PO)</t>
  </si>
  <si>
    <t>ยอดGF (เบิกจ่าย)</t>
  </si>
  <si>
    <t>PO (ใบสำคัญซื้อขาย)</t>
  </si>
  <si>
    <t>1. งบดำเนินงาน</t>
  </si>
  <si>
    <t>รหัส</t>
  </si>
  <si>
    <t>วันที่โอนเงิน</t>
  </si>
  <si>
    <t>งบประมาณโอนมาณ</t>
  </si>
  <si>
    <t xml:space="preserve">คงเหลือ </t>
  </si>
  <si>
    <t>เลขหนังสือ</t>
  </si>
  <si>
    <t>กลุ่มงานผู้รับผิดชอบ</t>
  </si>
  <si>
    <t>21002140003702000000</t>
  </si>
  <si>
    <t>20/10/2566</t>
  </si>
  <si>
    <t>24/10/2566</t>
  </si>
  <si>
    <t>21002668111000000</t>
  </si>
  <si>
    <t>กลุ่มงานการเงินและบัญชี</t>
  </si>
  <si>
    <t>21002320016702000000</t>
  </si>
  <si>
    <t>21002300004702000000</t>
  </si>
  <si>
    <t>21002350002702000000</t>
  </si>
  <si>
    <r>
      <t xml:space="preserve">กิจกรรม : ค่าใช้จ่ายบุคลากรในการพัฒนาระบบบริหารจัดการทรัพยากรด้านสุขภาพ </t>
    </r>
    <r>
      <rPr>
        <sz val="16"/>
        <color rgb="FFFF0000"/>
        <rFont val="TH SarabunPSK"/>
        <family val="2"/>
      </rPr>
      <t xml:space="preserve"> (ประกันสังคม สสจ.)</t>
    </r>
  </si>
  <si>
    <r>
      <t xml:space="preserve">กิจกรรม : ค่าใช้จ่ายบุคลากรในการพัฒนาระบบบริหารจัดการทรัพยากรด้านสุขภาพ </t>
    </r>
    <r>
      <rPr>
        <sz val="16"/>
        <color rgb="FFFF0000"/>
        <rFont val="TH SarabunPSK"/>
        <family val="2"/>
      </rPr>
      <t>(ประกันสังคม สสอ.)</t>
    </r>
  </si>
  <si>
    <r>
      <t xml:space="preserve">กิจกรรม : ค่าใช้จ่ายบุคลากรในการพัฒนาระบบบริหารจัดการทรัพยากรด้านสุขภาพ </t>
    </r>
    <r>
      <rPr>
        <sz val="16"/>
        <color rgb="FFFF0000"/>
        <rFont val="TH SarabunPSK"/>
        <family val="2"/>
      </rPr>
      <t>(ประกันสังคม รพช.)</t>
    </r>
  </si>
  <si>
    <t>27/10/2566</t>
  </si>
  <si>
    <t xml:space="preserve">กิจกรรม : การพัฒนาและสร้างเสริมศักยภาพคนไทยกลุ่มสตรีและเด็กปฐมวัย            </t>
  </si>
  <si>
    <t xml:space="preserve">กิจกรรม : สร้างเสริมสุขภาพกลุ่มเด็กวัยเรียน (6-14 ปี)        </t>
  </si>
  <si>
    <t>กิจกรรม : ส่งเสริมพัฒนาระบบบริการสร้างเสริมสุขภาพในกลุ่มวัยรุ่น (15-18 ปี)</t>
  </si>
  <si>
    <t xml:space="preserve">กิจกรรม : การพัฒนาและสร้างเสริมศักยภาพคนไทยกลุ่มวัยทำงาน        </t>
  </si>
  <si>
    <t xml:space="preserve">กิจกรรม : การพัฒนาและสร้างเสริมศักยภาพคนไทยกลุ่มวัยสูงอายุ      </t>
  </si>
  <si>
    <t>แผนงาน : แผนงานยุทธศาสตร์พัฒนาศักยภาพคนตลอดช่วงชีวิต</t>
  </si>
  <si>
    <t xml:space="preserve">โครงการ : โครงการประชาชนทุกกลุ่มวัยได้รับบริการด้านสุขภาพที่เหมาะสม </t>
  </si>
  <si>
    <t xml:space="preserve">แผนงานยุทธศาสตร์ เสริมสร้างให้คนมีสุขภาวะที่ดี </t>
  </si>
  <si>
    <t>โครงการพัฒนาระบบการแพทย์ปฐมภูมิและเครือข่ายระบบสุขภาพระดับอำเภอ</t>
  </si>
  <si>
    <t>แผนงานพื้นฐานด้านการพัฒนาและเสริมสร้างศักยภาพทรัพย์กรมนุย์</t>
  </si>
  <si>
    <t>ผลผลิต ประชาชนได้รับการดูแลสุขภาพและมีพฤติกรรมสุขภาพที่ถูกต้อง</t>
  </si>
  <si>
    <t>แผนงานบุคลากรภาครัฐ</t>
  </si>
  <si>
    <t>ผลผลิตรายการค่าใช้จ่ายบุคลากรภาครัฐ พัฒนาด้านสาธารณสุขและสร้างเสริมสุขภาพเชิงรุก</t>
  </si>
  <si>
    <t>รายการค่าใช้จ่ายบุคลากรภาครัฐ พัฒนาด้านสาธารณสุขและสร้างเสริมสุขภาพเชิงรุก</t>
  </si>
  <si>
    <t xml:space="preserve">โครงการประชาชนทุกกลุ่มวัยได้รับบริการด้านสุขภาพที่เหมาะสม </t>
  </si>
  <si>
    <t>ประชาชนได้รับการดูแลสุขภาพและมีพฤติกรรมสุขภาพที่ถูกต้อง</t>
  </si>
  <si>
    <t>21002350001702000000</t>
  </si>
  <si>
    <r>
      <t xml:space="preserve">กิจกรรม : ค่าใช้จ่ายบุคลากรในการพัฒนาระบบบริหารจัดการทรัพยากรด้านสุขภาพ 
</t>
    </r>
    <r>
      <rPr>
        <sz val="16"/>
        <color rgb="FFFF0000"/>
        <rFont val="TH SarabunPSK"/>
        <family val="2"/>
      </rPr>
      <t>(กองทุนทดแทน สสจ.)</t>
    </r>
  </si>
  <si>
    <r>
      <t xml:space="preserve">กิจกรรม : ค่าใช้จ่ายบุคลากรในการพัฒนาระบบบริหารจัดการทรัพยากรด้านสุขภาพ 
</t>
    </r>
    <r>
      <rPr>
        <sz val="16"/>
        <color rgb="FFFF0000"/>
        <rFont val="TH SarabunPSK"/>
        <family val="2"/>
      </rPr>
      <t>(กองทุนทดแทน สสอ.)</t>
    </r>
  </si>
  <si>
    <r>
      <t xml:space="preserve">กิจกรรม : ค่าใช้จ่ายบุคลากรในการพัฒนาระบบบริหารจัดการทรัพยากรด้านสุขภาพ 
</t>
    </r>
    <r>
      <rPr>
        <sz val="16"/>
        <color rgb="FFFF0000"/>
        <rFont val="TH SarabunPSK"/>
        <family val="2"/>
      </rPr>
      <t>(กองทุนทดแทน รพช.)</t>
    </r>
  </si>
  <si>
    <r>
      <t xml:space="preserve">กิจกรรม : ค่าใช้จ่ายบุคลากรในการพัฒนาระบบบริหารจัดการทรัพยากรด้านสุขภาพ 
</t>
    </r>
    <r>
      <rPr>
        <sz val="16"/>
        <color rgb="FFFF0000"/>
        <rFont val="TH SarabunPSK"/>
        <family val="2"/>
      </rPr>
      <t>คตส. (สสจ./สสอ.)</t>
    </r>
  </si>
  <si>
    <r>
      <t xml:space="preserve">กิจกรรม : ค่าใช้จ่ายบุคลากรในการพัฒนาระบบบริหารจัดการทรัพยากรด้านสุขภาพ  
</t>
    </r>
    <r>
      <rPr>
        <sz val="16"/>
        <color rgb="FFFF0000"/>
        <rFont val="TH SarabunPSK"/>
        <family val="2"/>
      </rPr>
      <t>คตส.  (รพช.)</t>
    </r>
  </si>
  <si>
    <t>รายการ</t>
  </si>
  <si>
    <t xml:space="preserve">งบประมาณ </t>
  </si>
  <si>
    <t>ร้อยละ</t>
  </si>
  <si>
    <t xml:space="preserve">
ค่าเช่าบ้าน (2 คน)</t>
  </si>
  <si>
    <t>ค่าไม่ทำเวช (5 คน)</t>
  </si>
  <si>
    <t>ค่าประกันสังคม สสจ.รพช.</t>
  </si>
  <si>
    <t>ค่าตอบแทนสำหรับตำแหน่งที่มีเหตุพิเศษ (ค.ต.ส.) งวดที่ 1-2</t>
  </si>
  <si>
    <t xml:space="preserve"> (พ.ต.ส.)  งวดที่ 1-2</t>
  </si>
  <si>
    <t xml:space="preserve"> (ฉ.11) งวดที่ 1-3</t>
  </si>
  <si>
    <t>แผนงานบุคลากรภาครัฐ ไตรมาส 1</t>
  </si>
  <si>
    <t>ฝ่าย/คชจ.</t>
  </si>
  <si>
    <t>ประกันสังคม สสจ-สสอ</t>
  </si>
  <si>
    <t>ประกันสังคม รพช.</t>
  </si>
  <si>
    <t xml:space="preserve">ค่ากองทุนเงินทดแทน สสจ.-สสอ </t>
  </si>
  <si>
    <t>ค่ากองทุนเงินทดแทน รพช.</t>
  </si>
  <si>
    <t>ต่าตอบแทน พตส.-รพช.</t>
  </si>
  <si>
    <t>ต่าตอบแทน พตส.-สสอ.</t>
  </si>
  <si>
    <t>ต่าตอบแทน พตส.-สสจ.</t>
  </si>
  <si>
    <t>ต่าตอบแทน คตส.-รพช.</t>
  </si>
  <si>
    <t>ต่าตอบแทน ฉ11</t>
  </si>
  <si>
    <t>ค่าไม่ทำเวช</t>
  </si>
  <si>
    <t>ค่าเช่าบ้าน</t>
  </si>
  <si>
    <t>จัดสรร</t>
  </si>
  <si>
    <t>ตั้ง PO</t>
  </si>
  <si>
    <t>รวมเบิก</t>
  </si>
  <si>
    <t>ต่าตอบแทน คตส.-สสจ.</t>
  </si>
  <si>
    <t>รายงานสรุปการใช้จ่ายงบประมาณกับGF (สำนักปลัดกระทรวงสาธารณสุข) ปีงบประมาณ 2567</t>
  </si>
  <si>
    <r>
      <t xml:space="preserve">กิจกรรมค่าใช้จ่ายบุคลากรในการพัฒนาระบบบริหารจัดการทรัพยากรด้านสุขภาพ
</t>
    </r>
    <r>
      <rPr>
        <sz val="16"/>
        <color rgb="FFFF0000"/>
        <rFont val="TH SarabunPSK"/>
        <family val="2"/>
      </rPr>
      <t xml:space="preserve">( ค่าไม่ทำเวช )งวดที่ 1  ญาสุมินทร์ 
</t>
    </r>
    <r>
      <rPr>
        <sz val="16"/>
        <rFont val="TH SarabunPSK"/>
        <family val="2"/>
      </rPr>
      <t/>
    </r>
  </si>
  <si>
    <r>
      <t xml:space="preserve">กิจกรรม : ค่าใช้จ่ายบุคลากรในการพัฒนาระบบบริหารจัดการทรัพยากรด้านสุขภาพ
</t>
    </r>
    <r>
      <rPr>
        <sz val="16"/>
        <color rgb="FFFF0000"/>
        <rFont val="TH SarabunPSK"/>
        <family val="2"/>
      </rPr>
      <t xml:space="preserve"> (ค่าเช่าบ้าน  )</t>
    </r>
  </si>
  <si>
    <t>แผนงานพื้นฐานด้านการพัฒนาและเสริมสร้างศักยภาพทรัพย์กรมนุษณ์</t>
  </si>
  <si>
    <t>ผลผลิตนโยบายยุทธศาสตร์ ระบบบริหารจัดการด้านสุขภาพที่มีคุณภาพและประสิทธิภาพ</t>
  </si>
  <si>
    <r>
      <t xml:space="preserve">กิจกรรมพัฒนาระบบบริหารจัดการทรัพยากรด้านสุขภาพ
</t>
    </r>
    <r>
      <rPr>
        <sz val="16"/>
        <color rgb="FFFF0000"/>
        <rFont val="TH SarabunPSK"/>
        <family val="2"/>
      </rPr>
      <t xml:space="preserve"> - ค่าสาธารณูปโภค สสจ. (งวดที่1) ทิพวรรณ</t>
    </r>
  </si>
  <si>
    <r>
      <t xml:space="preserve">กิจกรรมพัฒนาระบบบริหารจัดการทรัพยากรด้านสุขภาพ
</t>
    </r>
    <r>
      <rPr>
        <sz val="16"/>
        <color rgb="FFFF0000"/>
        <rFont val="TH SarabunPSK"/>
        <family val="2"/>
      </rPr>
      <t xml:space="preserve"> - ค่าเช่าทรัพย์สิน  ทิพวรรณ</t>
    </r>
  </si>
  <si>
    <t>นโยบายยุทธศาสตร์ ระบบบริหารจัดการด้านสุขภาพที่มีคุณภาพและประสิทธิภาพ</t>
  </si>
  <si>
    <r>
      <t xml:space="preserve">กิจกรรม : สนับสนุนการสร้างเสริมสุขภาพ เฝ้าระวัง ป้องกัน ควบคุมโรค และภัยสุขภาพ  
</t>
    </r>
    <r>
      <rPr>
        <sz val="16"/>
        <color rgb="FFFF0000"/>
        <rFont val="TH SarabunPSK"/>
        <family val="2"/>
      </rPr>
      <t xml:space="preserve">(โรคเบาหวานและความดันโลหิตสูง)   </t>
    </r>
    <r>
      <rPr>
        <sz val="16"/>
        <color theme="1"/>
        <rFont val="TH SarabunPSK"/>
        <family val="2"/>
      </rPr>
      <t xml:space="preserve">   </t>
    </r>
  </si>
  <si>
    <r>
      <t xml:space="preserve">กิจกรรม : สนับสนุนและดำเนินการคุ้มครองผู้บริโภคด้านสุขภาพ 
</t>
    </r>
    <r>
      <rPr>
        <sz val="16"/>
        <color rgb="FFFF0000"/>
        <rFont val="TH SarabunPSK"/>
        <family val="2"/>
      </rPr>
      <t>(โรคเบาหวานและความดันโลหิตสูง)</t>
    </r>
  </si>
  <si>
    <r>
      <t xml:space="preserve">กิจกรรม : พัฒนาระบบบริการปฐมภูมิให้มีคุณภาพมาตรฐานและพัฒนาคุณภาพชีวิตระดับอำเภอ  (DHB)
</t>
    </r>
    <r>
      <rPr>
        <sz val="16"/>
        <color rgb="FFFF0000"/>
        <rFont val="TH SarabunPSK"/>
        <family val="2"/>
      </rPr>
      <t>(สสจ./สสอ./รพสต. เป็นค่าใช้จ่ายค่าตอบแทน ค่าใช้สอยและวัสดุ) 
 - สสอ.7500*12=120,000
 - สสจ. 119,100</t>
    </r>
  </si>
  <si>
    <t>2100214000370100000</t>
  </si>
  <si>
    <t xml:space="preserve"> ณ วันที่  31 ตุลาคม 2566</t>
  </si>
  <si>
    <r>
      <t>งบลงทุน+ค่าครุภัณฑ์</t>
    </r>
    <r>
      <rPr>
        <b/>
        <sz val="16"/>
        <color rgb="FFFF0000"/>
        <rFont val="TH SarabunPSK"/>
        <family val="2"/>
      </rPr>
      <t xml:space="preserve">  (เงินกันปี 66 ) </t>
    </r>
    <r>
      <rPr>
        <b/>
        <sz val="16"/>
        <rFont val="TH SarabunPSK"/>
        <family val="2"/>
      </rPr>
      <t xml:space="preserve"> ปีงบประมาณ 2567</t>
    </r>
  </si>
  <si>
    <t>รวมทั้งหมด</t>
  </si>
  <si>
    <t>รายการงบประจำ งบบุคลากร</t>
  </si>
  <si>
    <t>2. สธ.0207.02/29420-25ต.ค.66
2.1 สธ 0206.03/ว379-31ต.ค.66</t>
  </si>
  <si>
    <t>2. สธ.0207.02/29420-25ต.ค.66
2.2 สธ.0206.03/ว380-31ต.ค.66</t>
  </si>
  <si>
    <t>2. สธ.0207.02/29420-25ต.ค.66
2.3 สธ 0206.03-ว381-31ต.ค.66</t>
  </si>
  <si>
    <t>2. สธ.0207.02/29420-25ต.ค.66
2.4 สธ 0206.03-ว382-31ต.ค.67</t>
  </si>
  <si>
    <t>5. สธ0206.03/ว370-25ต.ค.66
5.1 สธ 0206.03/ว376-30ต.ค.66</t>
  </si>
  <si>
    <t>4. สธ 0210.03/2816-20ต.ค.66
4.1 สธ.0206.03/ว378-31ต.ค.66</t>
  </si>
  <si>
    <t>1สธ.0206.03/9370-25ต.ค.66
1.1.สธ.0206.03/ว370-25ต.ค.66</t>
  </si>
  <si>
    <t>3. สธ.0207.02.2-5425-26ต.ค.66
3.1 สธ 0206.03/ว377-30ต.ค.66</t>
  </si>
  <si>
    <t>ค่าสาธารณูปโภค สสจ.</t>
  </si>
  <si>
    <t xml:space="preserve">21002390005702000000 </t>
  </si>
  <si>
    <t>21002390005702000000</t>
  </si>
  <si>
    <t>ยอดที่ใช้งบประมาณ</t>
  </si>
  <si>
    <t>90909610012000000477</t>
  </si>
  <si>
    <t>ค่าใช้จ่ายในการจ่ายเงินช่วยเหลือเบื้องต้นแก่ผู้ให้บริการสาธา</t>
  </si>
  <si>
    <t>6610200</t>
  </si>
  <si>
    <t>5000</t>
  </si>
  <si>
    <t>1,160,000.00</t>
  </si>
  <si>
    <t>0.00</t>
  </si>
  <si>
    <t>รายงานแสดงยอดงบประมาณตามหน่วยรับงบประมาณ (งบกลาง เงินกันปี 66)</t>
  </si>
  <si>
    <t>งบกลาง เงินกันปี 66</t>
  </si>
  <si>
    <t>ยอด GF (PO/สำรองเงิน)</t>
  </si>
  <si>
    <t>แผนงานบูรณาการป้องกัน ปราบปราม และบำบัดรักษาผู้ติดยาเสพติด</t>
  </si>
  <si>
    <t>โครงการลดปัจจัยเสี่ยงทางสุขภาพด้านยาเสพติดแบบบูรณาการ</t>
  </si>
  <si>
    <t>กิจกรรมให้บริการรักษาพยาบาลและฟื้นฟูสภาพผู้ป่วยยาเสพติดในพื้นที่</t>
  </si>
  <si>
    <t>กิจกรรมติดตามดูแล ช่วยเหลือ ผู้ผ่านการบำบัดรักษายาเสพติด</t>
  </si>
  <si>
    <t>21002060007702000000</t>
  </si>
  <si>
    <t>โครงการพระราชดำริและเฉลิมพระเกียรติ</t>
  </si>
  <si>
    <t>21002320018702000000</t>
  </si>
  <si>
    <t>21002320020702000000</t>
  </si>
  <si>
    <t>โครงการพัฒนาระบบบริการสุขภาพ</t>
  </si>
  <si>
    <t>แผนงานบูรณาการเตรียมความพร้อมเพื่อรองรับสังคมสูงวัย</t>
  </si>
  <si>
    <t>โครงการสร้างเสริมระบบการดูแลสุขภาพเพื่อรองรับผู้สูงอายุแบบบูรณาการ</t>
  </si>
  <si>
    <t>กิจกรรมสร้างเสริมระบบการดูแลด้านสุขภาพเพื่อรองรับสังคมผู้สูงอายุ</t>
  </si>
  <si>
    <t>6.สธ.0206.03/ว394-8พ.ย.66</t>
  </si>
  <si>
    <t>5. สธ0206.03/ว370-25ต.ค.66
5.2 0206.03/ว374-30ต.ค.66</t>
  </si>
  <si>
    <t>7. สธ 0206.03/ว385-3พ.ย.66</t>
  </si>
  <si>
    <t>1. สธ.0206.03/ว368-24ต.ค.66</t>
  </si>
  <si>
    <t>8. สธ 0206.03/ว399-9พ.ย.66</t>
  </si>
  <si>
    <t>9. สธ 0206.03-ว403-13พ.ย.66</t>
  </si>
  <si>
    <t>ค่าชันสูตรพลิกศพ</t>
  </si>
  <si>
    <t>11. สธ.0206.03/ว402-9พ.ย.66</t>
  </si>
  <si>
    <t>10. สธ 0206.03/ว375-8พ.ย.66</t>
  </si>
  <si>
    <r>
      <t xml:space="preserve">กิจกรรมพัฒนาศักยภาพหน่วยบริการเพื่อการจัดบริการคลินิคพิเศษเฉพาะทางนอกเวลาราชการของหน่วยบริการในสังกัดกระทรวงสาธารณสุข 
</t>
    </r>
    <r>
      <rPr>
        <sz val="16"/>
        <color rgb="FFFF0000"/>
        <rFont val="TH SarabunPSK"/>
        <family val="2"/>
      </rPr>
      <t>พัฒนาศักยภาพหน่วยบริการเพื่อการจัดบริการคลินิกพิเศษเฉพาะทางนอกเวลา</t>
    </r>
  </si>
  <si>
    <r>
      <t xml:space="preserve">กิจกรรมค่าใช้จ่ายบุคลากรในการพัฒนาระบบบริหารจัดการทรัพยากรด้านสุขภาพ 
</t>
    </r>
    <r>
      <rPr>
        <sz val="16"/>
        <color rgb="FFFF0000"/>
        <rFont val="TH SarabunPSK"/>
        <family val="2"/>
      </rPr>
      <t>(ฉ.11) งวดที่ 1</t>
    </r>
  </si>
  <si>
    <r>
      <t xml:space="preserve">กิจกรรมค่าใช้จ่ายบุคลากรในการพัฒนาระบบบริหารจัดการทรัพยากรด้านสุขภาพ 
</t>
    </r>
    <r>
      <rPr>
        <sz val="16"/>
        <color rgb="FFFF0000"/>
        <rFont val="TH SarabunPSK"/>
        <family val="2"/>
      </rPr>
      <t>รายการเงินเพิ่มสำหรัตำแหน่งที่มีเหตุพิเศษของผู้ปฎิบัติงานด้านการสาธารณสุข (พ.ต.ส.)
งวดที่ 1 ญาสุมินทร์</t>
    </r>
  </si>
  <si>
    <r>
      <t xml:space="preserve">กิจกรรมสนับสนุนการดำเนินงานตามโครงการพระราชดำริและเฉลิมพระเกียรติ
</t>
    </r>
    <r>
      <rPr>
        <sz val="16"/>
        <color rgb="FFFF0000"/>
        <rFont val="TH SarabunPSK"/>
        <family val="2"/>
      </rPr>
      <t>เพื่อพัฒนาระบบบริการสาธารณสุขสำหรับผู้ต้องขังในเรือนจำ</t>
    </r>
  </si>
  <si>
    <r>
      <t xml:space="preserve">กิจกรรมให้บริการแก่กลุ่มเป้าหมายเฉพาะนอกระบบหลักประกันสุขภาพ
</t>
    </r>
    <r>
      <rPr>
        <sz val="16"/>
        <color rgb="FFFF0000"/>
        <rFont val="TH SarabunPSK"/>
        <family val="2"/>
      </rPr>
      <t>ค่าตอบแทนงานนิติเวช</t>
    </r>
  </si>
  <si>
    <t>พคบ. (ส่งแจ้งฝ่ายแล้ว 21/11/66)</t>
  </si>
  <si>
    <t>พคบ (ส่งแจ้งฝ่ายแล้ว 21/11/66)</t>
  </si>
  <si>
    <t>NCD (ส่งแจ้งฝ่ายแล้ว 21/11/66)</t>
  </si>
  <si>
    <t>ส่งเสริม (ส่งแจ้งฝ่ายแล้ว 22/11/66)</t>
  </si>
  <si>
    <t>1. งบบุคลากร</t>
  </si>
  <si>
    <t>03/11/2566</t>
  </si>
  <si>
    <t>21002140003701000000</t>
  </si>
  <si>
    <t>รายการงบประจำ งบบุคลากร (สสจ)</t>
  </si>
  <si>
    <t>รายการงบประจำ งบบุคลากร (สสอ)</t>
  </si>
  <si>
    <t>รายการงบประจำ งบบุคลากร (รพช.ชุมชน)</t>
  </si>
  <si>
    <t>สธ 06.03/ว387-6พ.ย.66</t>
  </si>
  <si>
    <t>=C59+C68</t>
  </si>
  <si>
    <t>ลำดับ</t>
  </si>
  <si>
    <t xml:space="preserve">ค่าตอบแทน (ฉ.11) </t>
  </si>
  <si>
    <t>พตส.</t>
  </si>
  <si>
    <t>ค่าตอบแทน คตส.</t>
  </si>
  <si>
    <t>รพ..</t>
  </si>
  <si>
    <t xml:space="preserve">จำนวนเงิน </t>
  </si>
  <si>
    <t>จำนวนเงิน</t>
  </si>
  <si>
    <t>รพ.ท่าเรือ</t>
  </si>
  <si>
    <t>รพ.สมเด็จฯ</t>
  </si>
  <si>
    <t>รพ.บางไทร</t>
  </si>
  <si>
    <t>รพ.บางบาล</t>
  </si>
  <si>
    <t>รพ.บางปะอิน</t>
  </si>
  <si>
    <t>รพ.ผักไห่</t>
  </si>
  <si>
    <t>รพ.ภาชี</t>
  </si>
  <si>
    <t>รพ.วังน้อย</t>
  </si>
  <si>
    <t>รพ.มหาราช</t>
  </si>
  <si>
    <t>รพ.บางซ้าย</t>
  </si>
  <si>
    <t>รพ.อุทัย</t>
  </si>
  <si>
    <t>รพ.ลาดบัวหลวง</t>
  </si>
  <si>
    <t>รพ.บ้านแพรก</t>
  </si>
  <si>
    <t>รพ.บางปะหัน</t>
  </si>
  <si>
    <t>สสจ.อยุธยา</t>
  </si>
  <si>
    <t>ค่าตอบแทน (ฉ.11)</t>
  </si>
  <si>
    <t>สสอ.</t>
  </si>
  <si>
    <t>สสอ.พระนครศรีอยุธยา</t>
  </si>
  <si>
    <t>สสอ.บางไทร</t>
  </si>
  <si>
    <t>สสอ.บางบาล</t>
  </si>
  <si>
    <t>สสอ.บางปะอิน</t>
  </si>
  <si>
    <t>สสอ.ผักไห่</t>
  </si>
  <si>
    <t>สสอ.ภาชี</t>
  </si>
  <si>
    <t>สสอ.วังน้อย</t>
  </si>
  <si>
    <t>สสอ.เสนา</t>
  </si>
  <si>
    <t>สสอ.บางซ้าย</t>
  </si>
  <si>
    <t>สสอ.อุทัย</t>
  </si>
  <si>
    <t>สสอ.ท่าเรือ</t>
  </si>
  <si>
    <t>สสอ.นครหลวง</t>
  </si>
  <si>
    <t>สสอ.บางปะหัน</t>
  </si>
  <si>
    <t>สสอ.ลาดบัวหลวง</t>
  </si>
  <si>
    <t>สสอ.มหาราช</t>
  </si>
  <si>
    <t>สสอ.บ้านแพรก</t>
  </si>
  <si>
    <t>ค.ต.ส.</t>
  </si>
  <si>
    <t xml:space="preserve"> ฉ.11</t>
  </si>
  <si>
    <t xml:space="preserve"> พ.ต.ส.  </t>
  </si>
  <si>
    <t>21002661264200000</t>
  </si>
  <si>
    <t>21002668756300000</t>
  </si>
  <si>
    <t>21002668228200000</t>
  </si>
  <si>
    <t>21002668208000000</t>
  </si>
  <si>
    <t>21002661262000000</t>
  </si>
  <si>
    <t>21002668207000000</t>
  </si>
  <si>
    <t>21002668207100000</t>
  </si>
  <si>
    <t>21002668207400000</t>
  </si>
  <si>
    <t>21002668207200000</t>
  </si>
  <si>
    <t>21002668207500000</t>
  </si>
  <si>
    <t>21002668000470000</t>
  </si>
  <si>
    <t>21002661262600000</t>
  </si>
  <si>
    <t>21002667569100000</t>
  </si>
  <si>
    <t>21002661268100000</t>
  </si>
  <si>
    <t>21002660000100000</t>
  </si>
  <si>
    <t>ยาเสพติด</t>
  </si>
  <si>
    <t>เงินอุดหนุนโครงการควบคุมโรคหนอนพยาธิตามแผนพัฒนาเด็กและเยาวชนในถิ่น</t>
  </si>
  <si>
    <t>21002320018704100008</t>
  </si>
  <si>
    <t>กิจกรรมสนับสนุนการดำเนินงานตามคึรงการพราราชดำริและเฉลิมพระเกีนรติ
รายการเงินอุดหนุนโครงการควบคุมโรคหนอนพยาธิตามแผนพัฒนาเด็กและเยาวชนในถิ่นทุรกันดารตามพระราชดำริ</t>
  </si>
  <si>
    <t>12. สธ.0206.03/ว426-8ธ.ค.66</t>
  </si>
  <si>
    <t>งบประมาณเบิกแทนกัน</t>
  </si>
  <si>
    <t>กรมอนามัย</t>
  </si>
  <si>
    <t>คร.(ส่งหนังสือให้ฝ่ายแล้ว12/12/2566)</t>
  </si>
  <si>
    <t>14/12/2566</t>
  </si>
  <si>
    <t>13. สธ 0208.05/10974-8ธ.ค.66</t>
  </si>
  <si>
    <t>41,506,964.00</t>
  </si>
  <si>
    <t>21,378,905.20</t>
  </si>
  <si>
    <t>20,128,058.80</t>
  </si>
  <si>
    <r>
      <t xml:space="preserve">กิจกรรมค่าใช้จ่ายบุคลากรในการพัฒนาระบบบริหารจัดการทรัพยากรด้านสุขภาพ 
</t>
    </r>
    <r>
      <rPr>
        <sz val="16"/>
        <color rgb="FFFF0000"/>
        <rFont val="TH SarabunPSK"/>
        <family val="2"/>
      </rPr>
      <t>รายการเงินเพิ่มสำหรัตำแหน่งที่มีเหตุพิเศษของผู้ปฎิบัติงานด้านการสาธารณสุข (พ.ต.ส.)
งวดที่ 2 ญาสุมินทร์</t>
    </r>
  </si>
  <si>
    <t>21002660398900000</t>
  </si>
  <si>
    <t>14. สธ 0209.06/34396-15 ธ.ค.66</t>
  </si>
  <si>
    <t>15.สธ 0210.03/3087-7ธ.ค.66</t>
  </si>
  <si>
    <t>กิจกรรม ตรวจ กำกับ ติดาม และประเมินผลการดำเนินงานตามนโยบาลและยุทธศาสตร์
โครงการติดตามผลการดำเนินงานตามนโยบายกระทรวงสาธารณสุข  สนับสนุนดำเนินกิจกรรมจัดนิทรรศการ (บูธ) เกี่ยวกับผลการดำเนินงานตามนโยบายประทรวงสาธารณสุขของเขตสุขภาพ</t>
  </si>
  <si>
    <t>วันที่ 20 ธันวาคม 2566</t>
  </si>
  <si>
    <t>27,399,245.29</t>
  </si>
  <si>
    <t xml:space="preserve"> ณ วันที่ 22 ธันวาคม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</si>
</sst>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9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1"/>
      <color theme="1"/>
      <name val="Tahoma"/>
      <family val="2"/>
      <scheme val="minor"/>
    </font>
    <font>
      <sz val="16"/>
      <name val="TH SarabunPSK"/>
      <family val="2"/>
    </font>
    <font>
      <b/>
      <u val="double"/>
      <sz val="16"/>
      <name val="TH SarabunPSK"/>
      <family val="2"/>
    </font>
    <font>
      <sz val="10"/>
      <color rgb="FF252525"/>
      <name val="SarabunRegular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6"/>
      <color theme="0" tint="-0.1499984740745262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2"/>
      <name val="TH SarabunPSK"/>
      <family val="2"/>
    </font>
    <font>
      <sz val="16"/>
      <color rgb="FF000000"/>
      <name val="TH SarabunPSK"/>
      <family val="2"/>
    </font>
    <font>
      <sz val="11"/>
      <name val="Tahoma"/>
      <family val="2"/>
      <charset val="222"/>
      <scheme val="minor"/>
    </font>
    <font>
      <b/>
      <sz val="16"/>
      <color indexed="8"/>
      <name val="TH SarabunPSK"/>
      <family val="2"/>
    </font>
    <font>
      <sz val="16"/>
      <color rgb="FF252525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rgb="FF252525"/>
      <name val="TH SarabunPSK"/>
      <family val="2"/>
    </font>
    <font>
      <b/>
      <sz val="18"/>
      <name val="TH SarabunPSK"/>
      <family val="2"/>
    </font>
    <font>
      <b/>
      <sz val="18"/>
      <color indexed="8"/>
      <name val="TH SarabunPSK"/>
      <family val="2"/>
    </font>
    <font>
      <b/>
      <sz val="14"/>
      <name val="TH SarabunPSK"/>
      <family val="2"/>
    </font>
    <font>
      <sz val="14"/>
      <name val="Cordia New"/>
      <family val="2"/>
    </font>
    <font>
      <b/>
      <sz val="16"/>
      <color theme="1"/>
      <name val="Tahoma"/>
      <family val="2"/>
      <charset val="222"/>
      <scheme val="minor"/>
    </font>
    <font>
      <b/>
      <sz val="24"/>
      <color rgb="FF00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u/>
      <sz val="18"/>
      <name val="TH SarabunPSK"/>
      <family val="2"/>
    </font>
    <font>
      <sz val="11"/>
      <color theme="2"/>
      <name val="Tahoma"/>
      <family val="2"/>
      <charset val="22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B8DAFF"/>
      </patternFill>
    </fill>
    <fill>
      <patternFill patternType="solid">
        <fgColor rgb="FFFFFFFF"/>
      </patternFill>
    </fill>
    <fill>
      <patternFill patternType="solid">
        <fgColor rgb="FFFAFAD2"/>
      </patternFill>
    </fill>
    <fill>
      <patternFill patternType="solid">
        <fgColor rgb="FFFFFF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3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3" fontId="2" fillId="0" borderId="0" xfId="1" applyFont="1" applyFill="1"/>
    <xf numFmtId="0" fontId="4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3" fontId="4" fillId="0" borderId="0" xfId="1" applyFont="1" applyFill="1"/>
    <xf numFmtId="4" fontId="2" fillId="0" borderId="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49" fontId="4" fillId="0" borderId="2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right"/>
    </xf>
    <xf numFmtId="4" fontId="3" fillId="0" borderId="0" xfId="2" applyNumberFormat="1"/>
    <xf numFmtId="43" fontId="2" fillId="0" borderId="0" xfId="1" applyFont="1"/>
    <xf numFmtId="4" fontId="3" fillId="0" borderId="0" xfId="3" applyNumberFormat="1"/>
    <xf numFmtId="43" fontId="2" fillId="0" borderId="0" xfId="0" applyNumberFormat="1" applyFont="1"/>
    <xf numFmtId="0" fontId="4" fillId="0" borderId="4" xfId="0" applyFont="1" applyBorder="1" applyAlignment="1">
      <alignment horizontal="left" vertical="center"/>
    </xf>
    <xf numFmtId="4" fontId="4" fillId="0" borderId="6" xfId="0" applyNumberFormat="1" applyFont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wrapText="1"/>
    </xf>
    <xf numFmtId="4" fontId="6" fillId="0" borderId="0" xfId="0" applyNumberFormat="1" applyFont="1"/>
    <xf numFmtId="4" fontId="4" fillId="0" borderId="6" xfId="0" applyNumberFormat="1" applyFont="1" applyBorder="1"/>
    <xf numFmtId="4" fontId="4" fillId="0" borderId="2" xfId="0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left" wrapText="1"/>
    </xf>
    <xf numFmtId="4" fontId="4" fillId="0" borderId="2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/>
    </xf>
    <xf numFmtId="43" fontId="4" fillId="0" borderId="0" xfId="0" applyNumberFormat="1" applyFont="1"/>
    <xf numFmtId="0" fontId="7" fillId="0" borderId="0" xfId="0" applyFont="1"/>
    <xf numFmtId="0" fontId="8" fillId="0" borderId="0" xfId="0" applyFont="1" applyBorder="1" applyAlignment="1">
      <alignment horizontal="right"/>
    </xf>
    <xf numFmtId="43" fontId="8" fillId="0" borderId="0" xfId="1" applyFont="1" applyFill="1" applyBorder="1" applyAlignment="1">
      <alignment horizontal="center"/>
    </xf>
    <xf numFmtId="43" fontId="9" fillId="0" borderId="0" xfId="1" applyFont="1" applyFill="1" applyBorder="1" applyAlignment="1">
      <alignment horizontal="center"/>
    </xf>
    <xf numFmtId="4" fontId="9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center" vertical="center"/>
    </xf>
    <xf numFmtId="43" fontId="0" fillId="0" borderId="0" xfId="1" applyFont="1" applyAlignment="1">
      <alignment vertical="top"/>
    </xf>
    <xf numFmtId="43" fontId="7" fillId="0" borderId="0" xfId="1" applyFont="1" applyFill="1"/>
    <xf numFmtId="0" fontId="5" fillId="0" borderId="0" xfId="0" applyFont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right"/>
    </xf>
    <xf numFmtId="4" fontId="10" fillId="0" borderId="2" xfId="0" applyNumberFormat="1" applyFont="1" applyBorder="1" applyAlignment="1">
      <alignment horizontal="center"/>
    </xf>
    <xf numFmtId="0" fontId="4" fillId="0" borderId="9" xfId="0" applyFont="1" applyBorder="1" applyAlignment="1">
      <alignment horizontal="left" wrapText="1"/>
    </xf>
    <xf numFmtId="49" fontId="4" fillId="0" borderId="2" xfId="0" quotePrefix="1" applyNumberFormat="1" applyFont="1" applyBorder="1" applyAlignment="1">
      <alignment horizontal="left" vertical="center"/>
    </xf>
    <xf numFmtId="4" fontId="4" fillId="0" borderId="6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4" fillId="0" borderId="6" xfId="0" quotePrefix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right" vertical="center"/>
    </xf>
    <xf numFmtId="0" fontId="4" fillId="0" borderId="2" xfId="0" quotePrefix="1" applyFont="1" applyBorder="1" applyAlignment="1">
      <alignment horizontal="left" vertical="center"/>
    </xf>
    <xf numFmtId="0" fontId="4" fillId="0" borderId="2" xfId="0" applyFont="1" applyBorder="1" applyAlignment="1">
      <alignment wrapText="1"/>
    </xf>
    <xf numFmtId="4" fontId="2" fillId="0" borderId="0" xfId="0" applyNumberFormat="1" applyFont="1"/>
    <xf numFmtId="0" fontId="4" fillId="0" borderId="4" xfId="0" applyFont="1" applyBorder="1" applyAlignment="1">
      <alignment wrapText="1"/>
    </xf>
    <xf numFmtId="49" fontId="2" fillId="0" borderId="2" xfId="0" applyNumberFormat="1" applyFont="1" applyBorder="1" applyAlignment="1">
      <alignment horizontal="center"/>
    </xf>
    <xf numFmtId="43" fontId="2" fillId="0" borderId="0" xfId="1" applyFont="1" applyFill="1" applyBorder="1" applyAlignment="1">
      <alignment horizontal="center" vertical="center"/>
    </xf>
    <xf numFmtId="43" fontId="2" fillId="0" borderId="0" xfId="1" applyFont="1" applyFill="1" applyBorder="1" applyAlignment="1">
      <alignment horizontal="right"/>
    </xf>
    <xf numFmtId="49" fontId="2" fillId="0" borderId="0" xfId="0" applyNumberFormat="1" applyFont="1" applyAlignment="1">
      <alignment horizontal="center"/>
    </xf>
    <xf numFmtId="4" fontId="2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right"/>
    </xf>
    <xf numFmtId="4" fontId="11" fillId="0" borderId="2" xfId="0" applyNumberFormat="1" applyFont="1" applyBorder="1" applyAlignment="1">
      <alignment horizontal="right"/>
    </xf>
    <xf numFmtId="4" fontId="11" fillId="0" borderId="0" xfId="0" applyNumberFormat="1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right"/>
    </xf>
    <xf numFmtId="43" fontId="2" fillId="0" borderId="7" xfId="1" applyFont="1" applyFill="1" applyBorder="1" applyAlignment="1">
      <alignment horizontal="right"/>
    </xf>
    <xf numFmtId="4" fontId="11" fillId="0" borderId="8" xfId="0" applyNumberFormat="1" applyFont="1" applyBorder="1" applyAlignment="1">
      <alignment horizontal="right"/>
    </xf>
    <xf numFmtId="0" fontId="4" fillId="0" borderId="0" xfId="0" applyFont="1" applyBorder="1"/>
    <xf numFmtId="4" fontId="4" fillId="0" borderId="0" xfId="0" applyNumberFormat="1" applyFont="1" applyBorder="1" applyAlignment="1">
      <alignment horizontal="right"/>
    </xf>
    <xf numFmtId="4" fontId="10" fillId="0" borderId="0" xfId="0" applyNumberFormat="1" applyFont="1" applyBorder="1" applyAlignment="1">
      <alignment horizontal="center"/>
    </xf>
    <xf numFmtId="43" fontId="2" fillId="0" borderId="0" xfId="1" applyFont="1" applyFill="1" applyBorder="1"/>
    <xf numFmtId="0" fontId="2" fillId="0" borderId="0" xfId="0" applyFont="1" applyBorder="1"/>
    <xf numFmtId="4" fontId="10" fillId="0" borderId="0" xfId="0" applyNumberFormat="1" applyFont="1" applyBorder="1"/>
    <xf numFmtId="4" fontId="4" fillId="0" borderId="4" xfId="0" applyNumberFormat="1" applyFont="1" applyBorder="1" applyAlignment="1">
      <alignment horizontal="center"/>
    </xf>
    <xf numFmtId="4" fontId="4" fillId="0" borderId="2" xfId="0" applyNumberFormat="1" applyFont="1" applyBorder="1"/>
    <xf numFmtId="4" fontId="4" fillId="0" borderId="2" xfId="0" applyNumberFormat="1" applyFont="1" applyBorder="1" applyAlignment="1">
      <alignment horizontal="center"/>
    </xf>
    <xf numFmtId="4" fontId="2" fillId="0" borderId="0" xfId="0" applyNumberFormat="1" applyFont="1" applyBorder="1"/>
    <xf numFmtId="4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 vertical="center"/>
    </xf>
    <xf numFmtId="4" fontId="12" fillId="0" borderId="0" xfId="0" applyNumberFormat="1" applyFont="1" applyBorder="1"/>
    <xf numFmtId="49" fontId="4" fillId="0" borderId="0" xfId="0" applyNumberFormat="1" applyFont="1" applyAlignment="1">
      <alignment horizontal="center"/>
    </xf>
    <xf numFmtId="0" fontId="13" fillId="3" borderId="10" xfId="0" applyNumberFormat="1" applyFont="1" applyFill="1" applyBorder="1" applyAlignment="1" applyProtection="1">
      <alignment horizontal="center" vertical="center" wrapText="1"/>
    </xf>
    <xf numFmtId="0" fontId="13" fillId="4" borderId="10" xfId="0" applyNumberFormat="1" applyFont="1" applyFill="1" applyBorder="1" applyAlignment="1" applyProtection="1">
      <alignment horizontal="left" vertical="center" wrapText="1"/>
    </xf>
    <xf numFmtId="0" fontId="13" fillId="3" borderId="10" xfId="0" applyNumberFormat="1" applyFont="1" applyFill="1" applyBorder="1" applyAlignment="1" applyProtection="1">
      <alignment horizontal="center" vertical="center"/>
    </xf>
    <xf numFmtId="0" fontId="0" fillId="0" borderId="0" xfId="0" applyAlignment="1"/>
    <xf numFmtId="0" fontId="0" fillId="0" borderId="0" xfId="0" applyAlignment="1">
      <alignment wrapText="1"/>
    </xf>
    <xf numFmtId="0" fontId="13" fillId="4" borderId="10" xfId="0" applyNumberFormat="1" applyFont="1" applyFill="1" applyBorder="1" applyAlignment="1" applyProtection="1">
      <alignment horizontal="center" vertical="center"/>
    </xf>
    <xf numFmtId="0" fontId="13" fillId="4" borderId="10" xfId="0" applyNumberFormat="1" applyFont="1" applyFill="1" applyBorder="1" applyAlignment="1" applyProtection="1">
      <alignment horizontal="left" vertical="center"/>
    </xf>
    <xf numFmtId="4" fontId="13" fillId="4" borderId="10" xfId="0" applyNumberFormat="1" applyFont="1" applyFill="1" applyBorder="1" applyAlignment="1" applyProtection="1">
      <alignment horizontal="right" vertical="center"/>
    </xf>
    <xf numFmtId="4" fontId="13" fillId="5" borderId="10" xfId="0" applyNumberFormat="1" applyFont="1" applyFill="1" applyBorder="1" applyAlignment="1" applyProtection="1">
      <alignment horizontal="right" vertical="center"/>
    </xf>
    <xf numFmtId="4" fontId="13" fillId="6" borderId="10" xfId="0" applyNumberFormat="1" applyFont="1" applyFill="1" applyBorder="1" applyAlignment="1" applyProtection="1">
      <alignment horizontal="right" vertical="center"/>
    </xf>
    <xf numFmtId="4" fontId="7" fillId="4" borderId="10" xfId="0" applyNumberFormat="1" applyFont="1" applyFill="1" applyBorder="1" applyAlignment="1" applyProtection="1">
      <alignment horizontal="right" vertical="center"/>
    </xf>
    <xf numFmtId="43" fontId="13" fillId="4" borderId="10" xfId="0" applyNumberFormat="1" applyFont="1" applyFill="1" applyBorder="1" applyAlignment="1" applyProtection="1">
      <alignment horizontal="right" vertical="center"/>
    </xf>
    <xf numFmtId="43" fontId="4" fillId="3" borderId="10" xfId="1" applyFont="1" applyFill="1" applyBorder="1" applyAlignment="1" applyProtection="1">
      <alignment horizontal="center" vertical="center"/>
    </xf>
    <xf numFmtId="43" fontId="4" fillId="4" borderId="10" xfId="1" applyFont="1" applyFill="1" applyBorder="1" applyAlignment="1" applyProtection="1">
      <alignment horizontal="right" vertical="center"/>
    </xf>
    <xf numFmtId="4" fontId="4" fillId="5" borderId="10" xfId="0" applyNumberFormat="1" applyFont="1" applyFill="1" applyBorder="1" applyAlignment="1" applyProtection="1">
      <alignment horizontal="right" vertical="center"/>
    </xf>
    <xf numFmtId="43" fontId="14" fillId="0" borderId="0" xfId="1" applyFont="1" applyAlignment="1"/>
    <xf numFmtId="43" fontId="7" fillId="4" borderId="10" xfId="1" applyFont="1" applyFill="1" applyBorder="1" applyAlignment="1" applyProtection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15" fillId="0" borderId="2" xfId="0" applyNumberFormat="1" applyFont="1" applyFill="1" applyBorder="1" applyAlignment="1">
      <alignment horizontal="center" vertical="center" wrapText="1"/>
    </xf>
    <xf numFmtId="4" fontId="15" fillId="0" borderId="6" xfId="0" applyNumberFormat="1" applyFont="1" applyFill="1" applyBorder="1" applyAlignment="1">
      <alignment horizontal="center" vertical="center"/>
    </xf>
    <xf numFmtId="4" fontId="4" fillId="0" borderId="2" xfId="0" applyNumberFormat="1" applyFont="1" applyBorder="1" applyAlignment="1">
      <alignment vertical="center"/>
    </xf>
    <xf numFmtId="0" fontId="11" fillId="0" borderId="0" xfId="0" applyFont="1"/>
    <xf numFmtId="0" fontId="11" fillId="0" borderId="2" xfId="0" quotePrefix="1" applyFont="1" applyBorder="1"/>
    <xf numFmtId="0" fontId="11" fillId="0" borderId="0" xfId="0" applyFont="1" applyFill="1"/>
    <xf numFmtId="0" fontId="11" fillId="0" borderId="2" xfId="0" applyFont="1" applyBorder="1" applyAlignment="1">
      <alignment wrapText="1"/>
    </xf>
    <xf numFmtId="0" fontId="11" fillId="0" borderId="2" xfId="0" applyFont="1" applyBorder="1"/>
    <xf numFmtId="4" fontId="11" fillId="0" borderId="2" xfId="0" applyNumberFormat="1" applyFont="1" applyBorder="1"/>
    <xf numFmtId="43" fontId="11" fillId="0" borderId="2" xfId="1" applyFont="1" applyBorder="1"/>
    <xf numFmtId="43" fontId="11" fillId="0" borderId="2" xfId="0" applyNumberFormat="1" applyFont="1" applyBorder="1"/>
    <xf numFmtId="0" fontId="11" fillId="0" borderId="2" xfId="0" applyFont="1" applyFill="1" applyBorder="1"/>
    <xf numFmtId="4" fontId="11" fillId="0" borderId="2" xfId="0" applyNumberFormat="1" applyFont="1" applyFill="1" applyBorder="1"/>
    <xf numFmtId="0" fontId="17" fillId="0" borderId="2" xfId="0" applyFont="1" applyFill="1" applyBorder="1"/>
    <xf numFmtId="0" fontId="18" fillId="0" borderId="2" xfId="0" applyFont="1" applyFill="1" applyBorder="1"/>
    <xf numFmtId="4" fontId="18" fillId="0" borderId="2" xfId="0" applyNumberFormat="1" applyFont="1" applyFill="1" applyBorder="1"/>
    <xf numFmtId="0" fontId="18" fillId="0" borderId="0" xfId="0" applyFont="1" applyFill="1"/>
    <xf numFmtId="43" fontId="2" fillId="0" borderId="2" xfId="1" applyFont="1" applyFill="1" applyBorder="1" applyAlignment="1">
      <alignment horizontal="center" vertical="center" shrinkToFit="1"/>
    </xf>
    <xf numFmtId="43" fontId="15" fillId="0" borderId="2" xfId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20" fillId="0" borderId="2" xfId="0" applyFont="1" applyFill="1" applyBorder="1" applyAlignment="1">
      <alignment horizontal="center" vertical="center"/>
    </xf>
    <xf numFmtId="4" fontId="20" fillId="0" borderId="2" xfId="0" applyNumberFormat="1" applyFont="1" applyFill="1" applyBorder="1" applyAlignment="1">
      <alignment horizontal="center" vertical="center"/>
    </xf>
    <xf numFmtId="4" fontId="20" fillId="0" borderId="2" xfId="0" applyNumberFormat="1" applyFont="1" applyFill="1" applyBorder="1" applyAlignment="1">
      <alignment horizontal="right" vertical="center" shrinkToFit="1"/>
    </xf>
    <xf numFmtId="4" fontId="21" fillId="0" borderId="2" xfId="0" applyNumberFormat="1" applyFont="1" applyFill="1" applyBorder="1" applyAlignment="1">
      <alignment horizontal="center" vertical="center"/>
    </xf>
    <xf numFmtId="4" fontId="2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wrapText="1"/>
    </xf>
    <xf numFmtId="0" fontId="10" fillId="0" borderId="0" xfId="0" applyFont="1" applyFill="1"/>
    <xf numFmtId="4" fontId="17" fillId="0" borderId="2" xfId="0" applyNumberFormat="1" applyFont="1" applyFill="1" applyBorder="1"/>
    <xf numFmtId="0" fontId="17" fillId="0" borderId="0" xfId="0" applyFont="1" applyFill="1"/>
    <xf numFmtId="0" fontId="10" fillId="0" borderId="0" xfId="0" applyFont="1"/>
    <xf numFmtId="0" fontId="17" fillId="0" borderId="2" xfId="0" applyFont="1" applyBorder="1"/>
    <xf numFmtId="4" fontId="17" fillId="0" borderId="2" xfId="0" applyNumberFormat="1" applyFont="1" applyBorder="1"/>
    <xf numFmtId="0" fontId="17" fillId="0" borderId="0" xfId="0" applyFont="1"/>
    <xf numFmtId="0" fontId="20" fillId="9" borderId="2" xfId="0" applyFont="1" applyFill="1" applyBorder="1" applyAlignment="1">
      <alignment horizontal="left" vertical="center" wrapText="1"/>
    </xf>
    <xf numFmtId="0" fontId="2" fillId="9" borderId="2" xfId="0" applyFont="1" applyFill="1" applyBorder="1" applyAlignment="1">
      <alignment horizontal="center" vertical="center"/>
    </xf>
    <xf numFmtId="0" fontId="17" fillId="9" borderId="2" xfId="0" quotePrefix="1" applyFont="1" applyFill="1" applyBorder="1"/>
    <xf numFmtId="0" fontId="17" fillId="9" borderId="2" xfId="0" applyFont="1" applyFill="1" applyBorder="1"/>
    <xf numFmtId="0" fontId="19" fillId="9" borderId="0" xfId="0" quotePrefix="1" applyFont="1" applyFill="1"/>
    <xf numFmtId="0" fontId="19" fillId="9" borderId="2" xfId="0" quotePrefix="1" applyFont="1" applyFill="1" applyBorder="1"/>
    <xf numFmtId="0" fontId="10" fillId="8" borderId="2" xfId="0" applyFont="1" applyFill="1" applyBorder="1"/>
    <xf numFmtId="4" fontId="10" fillId="8" borderId="2" xfId="0" applyNumberFormat="1" applyFont="1" applyFill="1" applyBorder="1"/>
    <xf numFmtId="0" fontId="18" fillId="0" borderId="0" xfId="0" applyFont="1"/>
    <xf numFmtId="0" fontId="20" fillId="7" borderId="2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/>
    </xf>
    <xf numFmtId="4" fontId="20" fillId="7" borderId="2" xfId="0" applyNumberFormat="1" applyFont="1" applyFill="1" applyBorder="1" applyAlignment="1">
      <alignment horizontal="center" vertical="center"/>
    </xf>
    <xf numFmtId="43" fontId="20" fillId="7" borderId="2" xfId="1" applyFont="1" applyFill="1" applyBorder="1" applyAlignment="1">
      <alignment horizontal="center" vertical="center" shrinkToFit="1"/>
    </xf>
    <xf numFmtId="43" fontId="21" fillId="7" borderId="2" xfId="1" applyFont="1" applyFill="1" applyBorder="1" applyAlignment="1">
      <alignment horizontal="center" vertical="center"/>
    </xf>
    <xf numFmtId="4" fontId="21" fillId="7" borderId="2" xfId="0" applyNumberFormat="1" applyFont="1" applyFill="1" applyBorder="1" applyAlignment="1">
      <alignment horizontal="center" vertical="center"/>
    </xf>
    <xf numFmtId="4" fontId="21" fillId="7" borderId="2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4" fontId="4" fillId="0" borderId="6" xfId="0" applyNumberFormat="1" applyFont="1" applyBorder="1" applyAlignment="1">
      <alignment vertical="center"/>
    </xf>
    <xf numFmtId="0" fontId="10" fillId="0" borderId="2" xfId="0" applyFont="1" applyFill="1" applyBorder="1"/>
    <xf numFmtId="4" fontId="10" fillId="0" borderId="2" xfId="0" applyNumberFormat="1" applyFont="1" applyFill="1" applyBorder="1"/>
    <xf numFmtId="0" fontId="0" fillId="10" borderId="4" xfId="0" applyFill="1" applyBorder="1" applyAlignment="1"/>
    <xf numFmtId="0" fontId="0" fillId="10" borderId="17" xfId="0" applyFill="1" applyBorder="1" applyAlignment="1"/>
    <xf numFmtId="0" fontId="0" fillId="10" borderId="6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/>
    </xf>
    <xf numFmtId="0" fontId="0" fillId="0" borderId="2" xfId="0" applyBorder="1"/>
    <xf numFmtId="43" fontId="0" fillId="0" borderId="2" xfId="1" applyFont="1" applyBorder="1"/>
    <xf numFmtId="0" fontId="0" fillId="0" borderId="2" xfId="0" applyBorder="1" applyAlignment="1">
      <alignment wrapText="1"/>
    </xf>
    <xf numFmtId="43" fontId="0" fillId="10" borderId="2" xfId="1" applyFont="1" applyFill="1" applyBorder="1"/>
    <xf numFmtId="43" fontId="22" fillId="9" borderId="2" xfId="4" applyFont="1" applyFill="1" applyBorder="1" applyAlignment="1">
      <alignment horizontal="center"/>
    </xf>
    <xf numFmtId="0" fontId="22" fillId="11" borderId="2" xfId="0" applyFont="1" applyFill="1" applyBorder="1" applyAlignment="1">
      <alignment horizontal="right"/>
    </xf>
    <xf numFmtId="43" fontId="22" fillId="11" borderId="2" xfId="1" applyFont="1" applyFill="1" applyBorder="1" applyAlignment="1">
      <alignment horizontal="center"/>
    </xf>
    <xf numFmtId="17" fontId="22" fillId="0" borderId="2" xfId="0" applyNumberFormat="1" applyFont="1" applyFill="1" applyBorder="1" applyAlignment="1">
      <alignment horizontal="center"/>
    </xf>
    <xf numFmtId="43" fontId="22" fillId="0" borderId="2" xfId="1" applyFont="1" applyFill="1" applyBorder="1" applyAlignment="1">
      <alignment horizontal="center"/>
    </xf>
    <xf numFmtId="0" fontId="14" fillId="0" borderId="0" xfId="0" applyFont="1" applyFill="1"/>
    <xf numFmtId="43" fontId="2" fillId="7" borderId="2" xfId="4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43" fontId="2" fillId="7" borderId="2" xfId="1" applyFont="1" applyFill="1" applyBorder="1" applyAlignment="1">
      <alignment horizontal="right" vertical="center"/>
    </xf>
    <xf numFmtId="43" fontId="22" fillId="11" borderId="2" xfId="1" applyFont="1" applyFill="1" applyBorder="1" applyAlignment="1"/>
    <xf numFmtId="43" fontId="22" fillId="7" borderId="2" xfId="4" applyFont="1" applyFill="1" applyBorder="1" applyAlignment="1">
      <alignment horizontal="center"/>
    </xf>
    <xf numFmtId="14" fontId="4" fillId="0" borderId="2" xfId="0" applyNumberFormat="1" applyFont="1" applyBorder="1" applyAlignment="1">
      <alignment horizontal="left"/>
    </xf>
    <xf numFmtId="0" fontId="4" fillId="0" borderId="6" xfId="0" applyFont="1" applyBorder="1" applyAlignment="1">
      <alignment wrapText="1"/>
    </xf>
    <xf numFmtId="0" fontId="4" fillId="0" borderId="6" xfId="0" applyFont="1" applyBorder="1" applyAlignment="1">
      <alignment vertical="top" wrapText="1"/>
    </xf>
    <xf numFmtId="0" fontId="17" fillId="9" borderId="2" xfId="0" applyFont="1" applyFill="1" applyBorder="1" applyAlignment="1">
      <alignment wrapText="1"/>
    </xf>
    <xf numFmtId="0" fontId="4" fillId="0" borderId="6" xfId="0" applyFont="1" applyBorder="1" applyAlignment="1">
      <alignment vertical="center"/>
    </xf>
    <xf numFmtId="4" fontId="4" fillId="4" borderId="10" xfId="0" applyNumberFormat="1" applyFont="1" applyFill="1" applyBorder="1" applyAlignment="1" applyProtection="1">
      <alignment horizontal="right" vertical="center"/>
    </xf>
    <xf numFmtId="0" fontId="2" fillId="10" borderId="4" xfId="0" applyFont="1" applyFill="1" applyBorder="1" applyAlignment="1">
      <alignment horizontal="center"/>
    </xf>
    <xf numFmtId="4" fontId="2" fillId="10" borderId="2" xfId="0" applyNumberFormat="1" applyFont="1" applyFill="1" applyBorder="1"/>
    <xf numFmtId="4" fontId="4" fillId="10" borderId="2" xfId="0" applyNumberFormat="1" applyFont="1" applyFill="1" applyBorder="1" applyAlignment="1">
      <alignment horizontal="center"/>
    </xf>
    <xf numFmtId="4" fontId="2" fillId="10" borderId="2" xfId="0" applyNumberFormat="1" applyFont="1" applyFill="1" applyBorder="1" applyAlignment="1">
      <alignment horizontal="center"/>
    </xf>
    <xf numFmtId="4" fontId="2" fillId="10" borderId="2" xfId="0" applyNumberFormat="1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49" fontId="2" fillId="10" borderId="3" xfId="0" applyNumberFormat="1" applyFont="1" applyFill="1" applyBorder="1" applyAlignment="1">
      <alignment horizontal="center" vertical="center"/>
    </xf>
    <xf numFmtId="4" fontId="2" fillId="10" borderId="7" xfId="0" applyNumberFormat="1" applyFont="1" applyFill="1" applyBorder="1" applyAlignment="1">
      <alignment horizontal="right"/>
    </xf>
    <xf numFmtId="4" fontId="2" fillId="10" borderId="8" xfId="0" applyNumberFormat="1" applyFont="1" applyFill="1" applyBorder="1" applyAlignment="1">
      <alignment horizontal="right"/>
    </xf>
    <xf numFmtId="43" fontId="11" fillId="0" borderId="2" xfId="1" applyFont="1" applyFill="1" applyBorder="1"/>
    <xf numFmtId="4" fontId="16" fillId="0" borderId="0" xfId="0" applyNumberFormat="1" applyFont="1" applyAlignment="1">
      <alignment vertical="center"/>
    </xf>
    <xf numFmtId="4" fontId="11" fillId="0" borderId="2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0" fillId="8" borderId="2" xfId="0" applyFont="1" applyFill="1" applyBorder="1" applyAlignment="1">
      <alignment horizontal="center"/>
    </xf>
    <xf numFmtId="43" fontId="11" fillId="0" borderId="2" xfId="1" applyFont="1" applyBorder="1" applyAlignment="1">
      <alignment horizontal="center" vertical="center"/>
    </xf>
    <xf numFmtId="0" fontId="10" fillId="9" borderId="2" xfId="0" applyFont="1" applyFill="1" applyBorder="1" applyAlignment="1">
      <alignment horizontal="center"/>
    </xf>
    <xf numFmtId="0" fontId="10" fillId="9" borderId="2" xfId="0" applyFont="1" applyFill="1" applyBorder="1"/>
    <xf numFmtId="4" fontId="10" fillId="9" borderId="2" xfId="0" applyNumberFormat="1" applyFont="1" applyFill="1" applyBorder="1"/>
    <xf numFmtId="0" fontId="4" fillId="0" borderId="2" xfId="0" applyFont="1" applyBorder="1" applyAlignment="1">
      <alignment horizontal="left" wrapText="1"/>
    </xf>
    <xf numFmtId="4" fontId="6" fillId="12" borderId="2" xfId="0" applyNumberFormat="1" applyFont="1" applyFill="1" applyBorder="1" applyAlignment="1">
      <alignment horizontal="right" vertical="center" wrapText="1"/>
    </xf>
    <xf numFmtId="43" fontId="2" fillId="10" borderId="8" xfId="1" applyFont="1" applyFill="1" applyBorder="1" applyAlignment="1">
      <alignment horizontal="right"/>
    </xf>
    <xf numFmtId="0" fontId="5" fillId="10" borderId="2" xfId="0" applyFont="1" applyFill="1" applyBorder="1" applyAlignment="1">
      <alignment horizontal="center"/>
    </xf>
    <xf numFmtId="49" fontId="2" fillId="10" borderId="2" xfId="0" applyNumberFormat="1" applyFont="1" applyFill="1" applyBorder="1" applyAlignment="1">
      <alignment horizontal="center"/>
    </xf>
    <xf numFmtId="4" fontId="10" fillId="10" borderId="2" xfId="0" applyNumberFormat="1" applyFont="1" applyFill="1" applyBorder="1" applyAlignment="1">
      <alignment horizontal="center"/>
    </xf>
    <xf numFmtId="4" fontId="7" fillId="0" borderId="2" xfId="0" applyNumberFormat="1" applyFont="1" applyBorder="1"/>
    <xf numFmtId="43" fontId="22" fillId="0" borderId="2" xfId="1" applyFont="1" applyFill="1" applyBorder="1" applyAlignment="1">
      <alignment horizontal="center" wrapText="1"/>
    </xf>
    <xf numFmtId="0" fontId="11" fillId="0" borderId="3" xfId="0" applyFont="1" applyBorder="1"/>
    <xf numFmtId="0" fontId="11" fillId="0" borderId="14" xfId="0" applyFont="1" applyBorder="1"/>
    <xf numFmtId="14" fontId="11" fillId="0" borderId="2" xfId="0" applyNumberFormat="1" applyFont="1" applyBorder="1"/>
    <xf numFmtId="0" fontId="13" fillId="4" borderId="10" xfId="0" applyNumberFormat="1" applyFont="1" applyFill="1" applyBorder="1" applyAlignment="1" applyProtection="1">
      <alignment horizontal="center" vertical="center" wrapText="1"/>
    </xf>
    <xf numFmtId="0" fontId="13" fillId="4" borderId="10" xfId="0" applyNumberFormat="1" applyFont="1" applyFill="1" applyBorder="1" applyAlignment="1" applyProtection="1">
      <alignment horizontal="right" vertical="center" wrapText="1"/>
    </xf>
    <xf numFmtId="0" fontId="13" fillId="5" borderId="10" xfId="0" applyNumberFormat="1" applyFont="1" applyFill="1" applyBorder="1" applyAlignment="1" applyProtection="1">
      <alignment horizontal="right" vertical="center" wrapText="1"/>
    </xf>
    <xf numFmtId="0" fontId="13" fillId="6" borderId="10" xfId="0" applyNumberFormat="1" applyFont="1" applyFill="1" applyBorder="1" applyAlignment="1" applyProtection="1">
      <alignment horizontal="right" vertical="center" wrapText="1"/>
    </xf>
    <xf numFmtId="0" fontId="0" fillId="4" borderId="0" xfId="0" applyNumberFormat="1" applyFont="1" applyFill="1" applyBorder="1" applyAlignment="1" applyProtection="1">
      <alignment wrapText="1"/>
      <protection locked="0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2" xfId="0" applyFont="1" applyBorder="1"/>
    <xf numFmtId="0" fontId="2" fillId="10" borderId="4" xfId="0" applyFont="1" applyFill="1" applyBorder="1" applyAlignment="1">
      <alignment horizontal="left" wrapText="1"/>
    </xf>
    <xf numFmtId="0" fontId="11" fillId="0" borderId="0" xfId="0" applyFont="1" applyBorder="1"/>
    <xf numFmtId="0" fontId="4" fillId="0" borderId="2" xfId="0" quotePrefix="1" applyFont="1" applyBorder="1" applyAlignment="1">
      <alignment horizontal="left"/>
    </xf>
    <xf numFmtId="0" fontId="20" fillId="9" borderId="2" xfId="0" quotePrefix="1" applyFont="1" applyFill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/>
    </xf>
    <xf numFmtId="43" fontId="4" fillId="0" borderId="2" xfId="0" applyNumberFormat="1" applyFont="1" applyBorder="1"/>
    <xf numFmtId="43" fontId="4" fillId="0" borderId="2" xfId="1" applyFont="1" applyBorder="1"/>
    <xf numFmtId="49" fontId="4" fillId="0" borderId="2" xfId="0" quotePrefix="1" applyNumberFormat="1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4" fillId="0" borderId="6" xfId="0" applyFont="1" applyBorder="1" applyAlignment="1">
      <alignment horizontal="left" wrapText="1"/>
    </xf>
    <xf numFmtId="4" fontId="4" fillId="0" borderId="0" xfId="0" applyNumberFormat="1" applyFont="1"/>
    <xf numFmtId="14" fontId="7" fillId="0" borderId="2" xfId="0" applyNumberFormat="1" applyFont="1" applyBorder="1"/>
    <xf numFmtId="43" fontId="4" fillId="0" borderId="2" xfId="0" applyNumberFormat="1" applyFont="1" applyBorder="1" applyAlignment="1">
      <alignment vertical="center"/>
    </xf>
    <xf numFmtId="43" fontId="4" fillId="0" borderId="6" xfId="1" applyFont="1" applyBorder="1" applyAlignment="1"/>
    <xf numFmtId="14" fontId="16" fillId="0" borderId="2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3" fontId="11" fillId="0" borderId="2" xfId="1" applyFont="1" applyBorder="1" applyAlignment="1">
      <alignment horizontal="right"/>
    </xf>
    <xf numFmtId="4" fontId="11" fillId="0" borderId="2" xfId="0" applyNumberFormat="1" applyFont="1" applyFill="1" applyBorder="1" applyAlignment="1">
      <alignment horizontal="right"/>
    </xf>
    <xf numFmtId="4" fontId="26" fillId="0" borderId="6" xfId="5" applyNumberFormat="1" applyFill="1" applyBorder="1" applyAlignment="1">
      <alignment vertical="center" wrapText="1"/>
    </xf>
    <xf numFmtId="0" fontId="26" fillId="0" borderId="2" xfId="5" applyFill="1" applyBorder="1" applyAlignment="1">
      <alignment vertical="center" wrapText="1"/>
    </xf>
    <xf numFmtId="0" fontId="26" fillId="0" borderId="6" xfId="5" applyFill="1" applyBorder="1" applyAlignment="1">
      <alignment vertical="center" wrapText="1"/>
    </xf>
    <xf numFmtId="4" fontId="26" fillId="0" borderId="14" xfId="5" applyNumberFormat="1" applyFill="1" applyBorder="1" applyAlignment="1">
      <alignment horizontal="center" vertical="center" wrapText="1"/>
    </xf>
    <xf numFmtId="4" fontId="26" fillId="0" borderId="14" xfId="5" applyNumberFormat="1" applyFill="1" applyBorder="1" applyAlignment="1">
      <alignment horizontal="center" vertical="center"/>
    </xf>
    <xf numFmtId="0" fontId="26" fillId="0" borderId="2" xfId="5" applyBorder="1"/>
    <xf numFmtId="4" fontId="26" fillId="0" borderId="2" xfId="5" applyNumberFormat="1" applyBorder="1"/>
    <xf numFmtId="43" fontId="4" fillId="0" borderId="6" xfId="1" applyFont="1" applyBorder="1" applyAlignment="1">
      <alignment wrapText="1"/>
    </xf>
    <xf numFmtId="43" fontId="4" fillId="0" borderId="0" xfId="1" applyFont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13" borderId="2" xfId="0" applyFont="1" applyFill="1" applyBorder="1"/>
    <xf numFmtId="43" fontId="11" fillId="13" borderId="2" xfId="1" applyFont="1" applyFill="1" applyBorder="1"/>
    <xf numFmtId="43" fontId="11" fillId="13" borderId="2" xfId="1" applyFont="1" applyFill="1" applyBorder="1" applyAlignment="1">
      <alignment horizontal="center"/>
    </xf>
    <xf numFmtId="43" fontId="10" fillId="0" borderId="2" xfId="1" applyFont="1" applyBorder="1"/>
    <xf numFmtId="43" fontId="11" fillId="13" borderId="0" xfId="1" applyFont="1" applyFill="1"/>
    <xf numFmtId="0" fontId="10" fillId="0" borderId="2" xfId="0" applyFont="1" applyBorder="1" applyAlignment="1"/>
    <xf numFmtId="0" fontId="10" fillId="0" borderId="2" xfId="0" applyFont="1" applyBorder="1" applyAlignment="1">
      <alignment vertical="center"/>
    </xf>
    <xf numFmtId="0" fontId="11" fillId="13" borderId="2" xfId="0" applyFont="1" applyFill="1" applyBorder="1" applyAlignment="1">
      <alignment horizontal="center"/>
    </xf>
    <xf numFmtId="43" fontId="11" fillId="0" borderId="2" xfId="1" applyFont="1" applyBorder="1" applyAlignment="1">
      <alignment horizontal="center"/>
    </xf>
    <xf numFmtId="43" fontId="11" fillId="0" borderId="0" xfId="0" applyNumberFormat="1" applyFont="1"/>
    <xf numFmtId="43" fontId="11" fillId="0" borderId="0" xfId="1" applyFont="1"/>
    <xf numFmtId="0" fontId="4" fillId="8" borderId="2" xfId="0" applyFont="1" applyFill="1" applyBorder="1" applyAlignment="1">
      <alignment wrapText="1"/>
    </xf>
    <xf numFmtId="43" fontId="4" fillId="8" borderId="2" xfId="1" applyFont="1" applyFill="1" applyBorder="1" applyAlignment="1">
      <alignment wrapText="1"/>
    </xf>
    <xf numFmtId="4" fontId="26" fillId="8" borderId="2" xfId="5" applyNumberFormat="1" applyFill="1" applyBorder="1"/>
    <xf numFmtId="0" fontId="11" fillId="8" borderId="2" xfId="0" applyFont="1" applyFill="1" applyBorder="1"/>
    <xf numFmtId="43" fontId="17" fillId="0" borderId="2" xfId="1" applyFont="1" applyBorder="1" applyAlignment="1">
      <alignment horizontal="center"/>
    </xf>
    <xf numFmtId="43" fontId="17" fillId="0" borderId="2" xfId="0" applyNumberFormat="1" applyFont="1" applyBorder="1"/>
    <xf numFmtId="43" fontId="17" fillId="0" borderId="2" xfId="1" applyFont="1" applyBorder="1"/>
    <xf numFmtId="0" fontId="11" fillId="0" borderId="0" xfId="0" quotePrefix="1" applyFont="1"/>
    <xf numFmtId="14" fontId="16" fillId="0" borderId="2" xfId="0" applyNumberFormat="1" applyFont="1" applyBorder="1" applyAlignment="1">
      <alignment horizontal="center" vertical="center"/>
    </xf>
    <xf numFmtId="0" fontId="16" fillId="12" borderId="2" xfId="0" quotePrefix="1" applyFont="1" applyFill="1" applyBorder="1" applyAlignment="1">
      <alignment horizontal="left" vertical="center" wrapText="1"/>
    </xf>
    <xf numFmtId="49" fontId="2" fillId="10" borderId="6" xfId="0" applyNumberFormat="1" applyFont="1" applyFill="1" applyBorder="1" applyAlignment="1">
      <alignment horizontal="center"/>
    </xf>
    <xf numFmtId="4" fontId="2" fillId="10" borderId="6" xfId="0" applyNumberFormat="1" applyFont="1" applyFill="1" applyBorder="1" applyAlignment="1">
      <alignment horizontal="center"/>
    </xf>
    <xf numFmtId="4" fontId="2" fillId="10" borderId="6" xfId="0" applyNumberFormat="1" applyFont="1" applyFill="1" applyBorder="1" applyAlignment="1">
      <alignment horizontal="right"/>
    </xf>
    <xf numFmtId="43" fontId="2" fillId="10" borderId="2" xfId="1" applyFont="1" applyFill="1" applyBorder="1" applyAlignment="1">
      <alignment horizontal="right"/>
    </xf>
    <xf numFmtId="43" fontId="4" fillId="0" borderId="2" xfId="1" applyFont="1" applyBorder="1" applyAlignment="1">
      <alignment wrapText="1"/>
    </xf>
    <xf numFmtId="14" fontId="4" fillId="0" borderId="2" xfId="1" applyNumberFormat="1" applyFont="1" applyBorder="1" applyAlignment="1">
      <alignment wrapText="1"/>
    </xf>
    <xf numFmtId="0" fontId="27" fillId="7" borderId="2" xfId="0" applyFont="1" applyFill="1" applyBorder="1" applyAlignment="1">
      <alignment horizontal="center" vertical="center" wrapText="1"/>
    </xf>
    <xf numFmtId="0" fontId="26" fillId="0" borderId="14" xfId="5" applyFill="1" applyBorder="1" applyAlignment="1">
      <alignment horizontal="center" vertical="center"/>
    </xf>
    <xf numFmtId="0" fontId="26" fillId="0" borderId="14" xfId="5" applyFill="1" applyBorder="1" applyAlignment="1">
      <alignment horizontal="center" vertical="center"/>
    </xf>
    <xf numFmtId="4" fontId="12" fillId="0" borderId="0" xfId="0" applyNumberFormat="1" applyFont="1" applyBorder="1" applyAlignment="1">
      <alignment horizontal="right"/>
    </xf>
    <xf numFmtId="14" fontId="11" fillId="0" borderId="2" xfId="0" applyNumberFormat="1" applyFont="1" applyBorder="1" applyAlignment="1">
      <alignment horizontal="center"/>
    </xf>
    <xf numFmtId="14" fontId="4" fillId="0" borderId="2" xfId="0" applyNumberFormat="1" applyFont="1" applyBorder="1"/>
    <xf numFmtId="0" fontId="7" fillId="0" borderId="2" xfId="0" applyFont="1" applyBorder="1"/>
    <xf numFmtId="14" fontId="7" fillId="0" borderId="2" xfId="0" applyNumberFormat="1" applyFont="1" applyBorder="1" applyAlignment="1">
      <alignment horizontal="right"/>
    </xf>
    <xf numFmtId="4" fontId="7" fillId="0" borderId="2" xfId="0" applyNumberFormat="1" applyFont="1" applyFill="1" applyBorder="1" applyAlignment="1">
      <alignment horizontal="right"/>
    </xf>
    <xf numFmtId="43" fontId="0" fillId="0" borderId="0" xfId="0" applyNumberFormat="1"/>
    <xf numFmtId="0" fontId="28" fillId="0" borderId="0" xfId="0" applyFont="1" applyAlignment="1"/>
    <xf numFmtId="0" fontId="28" fillId="0" borderId="0" xfId="0" applyFont="1" applyAlignment="1">
      <alignment wrapText="1"/>
    </xf>
    <xf numFmtId="43" fontId="28" fillId="0" borderId="0" xfId="1" applyFont="1" applyAlignment="1"/>
    <xf numFmtId="4" fontId="28" fillId="0" borderId="0" xfId="0" applyNumberFormat="1" applyFont="1" applyAlignment="1"/>
    <xf numFmtId="49" fontId="2" fillId="0" borderId="4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9" fontId="2" fillId="10" borderId="4" xfId="0" applyNumberFormat="1" applyFont="1" applyFill="1" applyBorder="1" applyAlignment="1">
      <alignment horizontal="center"/>
    </xf>
    <xf numFmtId="49" fontId="2" fillId="10" borderId="3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8" borderId="4" xfId="0" applyFont="1" applyFill="1" applyBorder="1" applyAlignment="1">
      <alignment horizontal="center" wrapText="1"/>
    </xf>
    <xf numFmtId="0" fontId="2" fillId="8" borderId="3" xfId="0" applyFont="1" applyFill="1" applyBorder="1" applyAlignment="1">
      <alignment horizontal="center" wrapText="1"/>
    </xf>
    <xf numFmtId="0" fontId="20" fillId="7" borderId="1" xfId="0" applyFont="1" applyFill="1" applyBorder="1" applyAlignment="1">
      <alignment horizontal="center" vertical="center"/>
    </xf>
    <xf numFmtId="43" fontId="11" fillId="0" borderId="6" xfId="1" applyFont="1" applyBorder="1" applyAlignment="1">
      <alignment horizontal="center" vertical="center"/>
    </xf>
    <xf numFmtId="43" fontId="11" fillId="0" borderId="15" xfId="1" applyFont="1" applyBorder="1" applyAlignment="1">
      <alignment horizontal="center" vertical="center"/>
    </xf>
    <xf numFmtId="43" fontId="11" fillId="0" borderId="14" xfId="1" applyFont="1" applyBorder="1" applyAlignment="1">
      <alignment horizontal="center" vertical="center"/>
    </xf>
    <xf numFmtId="43" fontId="11" fillId="0" borderId="6" xfId="0" applyNumberFormat="1" applyFont="1" applyBorder="1" applyAlignment="1">
      <alignment horizontal="right" vertical="center"/>
    </xf>
    <xf numFmtId="43" fontId="11" fillId="0" borderId="15" xfId="0" applyNumberFormat="1" applyFont="1" applyBorder="1" applyAlignment="1">
      <alignment horizontal="right" vertical="center"/>
    </xf>
    <xf numFmtId="43" fontId="11" fillId="0" borderId="14" xfId="0" applyNumberFormat="1" applyFont="1" applyBorder="1" applyAlignment="1">
      <alignment horizontal="right" vertical="center"/>
    </xf>
    <xf numFmtId="0" fontId="10" fillId="8" borderId="4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26" fillId="0" borderId="6" xfId="5" applyBorder="1" applyAlignment="1">
      <alignment horizontal="center" vertical="center"/>
    </xf>
    <xf numFmtId="0" fontId="26" fillId="0" borderId="14" xfId="5" applyBorder="1" applyAlignment="1">
      <alignment horizontal="center" vertical="center"/>
    </xf>
    <xf numFmtId="0" fontId="26" fillId="0" borderId="6" xfId="5" applyFill="1" applyBorder="1" applyAlignment="1">
      <alignment horizontal="center" vertical="center" wrapText="1"/>
    </xf>
    <xf numFmtId="0" fontId="26" fillId="0" borderId="15" xfId="5" applyFill="1" applyBorder="1" applyAlignment="1">
      <alignment horizontal="center" vertical="center"/>
    </xf>
    <xf numFmtId="0" fontId="26" fillId="0" borderId="14" xfId="5" applyFill="1" applyBorder="1" applyAlignment="1">
      <alignment horizontal="center" vertical="center"/>
    </xf>
    <xf numFmtId="0" fontId="26" fillId="0" borderId="6" xfId="5" applyBorder="1" applyAlignment="1">
      <alignment horizontal="center" vertical="center" wrapText="1"/>
    </xf>
    <xf numFmtId="0" fontId="26" fillId="0" borderId="6" xfId="5" applyFill="1" applyBorder="1" applyAlignment="1">
      <alignment horizontal="center" vertical="center"/>
    </xf>
    <xf numFmtId="43" fontId="11" fillId="0" borderId="6" xfId="0" applyNumberFormat="1" applyFont="1" applyBorder="1" applyAlignment="1">
      <alignment horizontal="center" vertical="center"/>
    </xf>
    <xf numFmtId="43" fontId="11" fillId="0" borderId="14" xfId="0" applyNumberFormat="1" applyFont="1" applyBorder="1" applyAlignment="1">
      <alignment horizontal="center" vertical="center"/>
    </xf>
    <xf numFmtId="4" fontId="26" fillId="0" borderId="6" xfId="5" applyNumberFormat="1" applyFill="1" applyBorder="1" applyAlignment="1">
      <alignment horizontal="center" vertical="center" wrapText="1"/>
    </xf>
    <xf numFmtId="4" fontId="26" fillId="0" borderId="15" xfId="5" applyNumberFormat="1" applyFill="1" applyBorder="1" applyAlignment="1">
      <alignment horizontal="center" vertical="center" wrapText="1"/>
    </xf>
    <xf numFmtId="4" fontId="26" fillId="0" borderId="14" xfId="5" applyNumberFormat="1" applyFill="1" applyBorder="1" applyAlignment="1">
      <alignment horizontal="center" vertical="center" wrapText="1"/>
    </xf>
    <xf numFmtId="43" fontId="4" fillId="0" borderId="6" xfId="1" applyFont="1" applyBorder="1" applyAlignment="1">
      <alignment horizontal="center" vertical="center"/>
    </xf>
    <xf numFmtId="43" fontId="4" fillId="0" borderId="14" xfId="1" applyFont="1" applyBorder="1" applyAlignment="1">
      <alignment horizontal="center" vertical="center"/>
    </xf>
    <xf numFmtId="43" fontId="2" fillId="7" borderId="4" xfId="4" applyFont="1" applyFill="1" applyBorder="1" applyAlignment="1">
      <alignment horizontal="center" vertical="center"/>
    </xf>
    <xf numFmtId="43" fontId="2" fillId="7" borderId="17" xfId="4" applyFont="1" applyFill="1" applyBorder="1" applyAlignment="1">
      <alignment horizontal="center" vertical="center"/>
    </xf>
    <xf numFmtId="43" fontId="2" fillId="7" borderId="3" xfId="4" applyFont="1" applyFill="1" applyBorder="1" applyAlignment="1">
      <alignment horizontal="center" vertical="center"/>
    </xf>
    <xf numFmtId="43" fontId="22" fillId="11" borderId="4" xfId="1" applyFont="1" applyFill="1" applyBorder="1" applyAlignment="1">
      <alignment horizontal="center"/>
    </xf>
    <xf numFmtId="43" fontId="22" fillId="11" borderId="17" xfId="1" applyFont="1" applyFill="1" applyBorder="1" applyAlignment="1">
      <alignment horizontal="center"/>
    </xf>
    <xf numFmtId="43" fontId="22" fillId="11" borderId="3" xfId="1" applyFont="1" applyFill="1" applyBorder="1" applyAlignment="1">
      <alignment horizontal="center"/>
    </xf>
    <xf numFmtId="0" fontId="13" fillId="5" borderId="10" xfId="0" applyNumberFormat="1" applyFont="1" applyFill="1" applyBorder="1" applyAlignment="1" applyProtection="1">
      <alignment horizontal="left" vertical="center" wrapText="1"/>
    </xf>
    <xf numFmtId="0" fontId="13" fillId="6" borderId="10" xfId="0" applyNumberFormat="1" applyFont="1" applyFill="1" applyBorder="1" applyAlignment="1" applyProtection="1">
      <alignment horizontal="left" vertical="center" wrapText="1"/>
    </xf>
    <xf numFmtId="0" fontId="25" fillId="4" borderId="0" xfId="0" applyNumberFormat="1" applyFont="1" applyFill="1" applyBorder="1" applyAlignment="1" applyProtection="1">
      <alignment horizontal="center" vertical="center" wrapText="1"/>
    </xf>
    <xf numFmtId="0" fontId="0" fillId="10" borderId="17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16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3" fillId="5" borderId="10" xfId="0" applyNumberFormat="1" applyFont="1" applyFill="1" applyBorder="1" applyAlignment="1" applyProtection="1">
      <alignment horizontal="left" vertical="center"/>
    </xf>
    <xf numFmtId="0" fontId="13" fillId="6" borderId="10" xfId="0" applyNumberFormat="1" applyFont="1" applyFill="1" applyBorder="1" applyAlignment="1" applyProtection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4" fontId="13" fillId="6" borderId="12" xfId="0" applyNumberFormat="1" applyFont="1" applyFill="1" applyBorder="1" applyAlignment="1" applyProtection="1">
      <alignment horizontal="center" vertical="center"/>
    </xf>
    <xf numFmtId="4" fontId="13" fillId="6" borderId="13" xfId="0" applyNumberFormat="1" applyFont="1" applyFill="1" applyBorder="1" applyAlignment="1" applyProtection="1">
      <alignment horizontal="center" vertical="center"/>
    </xf>
  </cellXfs>
  <cellStyles count="6">
    <cellStyle name="Comma" xfId="1" builtinId="3"/>
    <cellStyle name="Comma 2 2" xfId="4"/>
    <cellStyle name="Hyperlink" xfId="5" builtinId="8"/>
    <cellStyle name="Normal" xfId="0" builtinId="0"/>
    <cellStyle name="Normal 6" xfId="2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34;&#3609;/&#3591;&#3634;&#3609;&#3611;&#3637;%202565/&#3648;&#3610;&#3636;&#3585;&#3592;&#3656;&#3634;&#3618;&#3591;&#3610;&#3611;&#3619;&#3632;&#3617;&#3634;&#3603;/12.%20&#3591;&#3610;&#3611;&#3619;&#3632;&#3617;&#3634;&#3603;&#3648;&#3610;&#3636;&#3585;&#3592;&#3656;&#3634;&#3618;%20&#3585;.&#3618;.6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ประมาณภามรวม"/>
      <sheetName val="งบประมาณกิจกรรม"/>
      <sheetName val="งบก่อสร้าง+ครุภัณฑ์"/>
      <sheetName val="ครุภัณฑ์ NEW GF"/>
      <sheetName val="เบิกจ่าย"/>
      <sheetName val="ค่าฉีดวัคชีน"/>
      <sheetName val="พชอ."/>
      <sheetName val="Sheet2"/>
      <sheetName val="fixed cost"/>
      <sheetName val="สสอ."/>
      <sheetName val="ค่าสาธารณูปโภค สสจ."/>
      <sheetName val="แผนงาน ปี 65"/>
      <sheetName val="กบกลางโควิค 64 รอบ 2"/>
      <sheetName val="งบกลางโควิค64"/>
      <sheetName val="แหล่งของเงิน"/>
      <sheetName val="พชอ (สสอ.หน่าวยบริการ) "/>
      <sheetName val="พชอ. สสอ."/>
      <sheetName val="พชอ. (เงินนอก)"/>
      <sheetName val="ยาเสพติด รพ."/>
      <sheetName val="ยาเสพติด สสอ."/>
      <sheetName val="Oscc"/>
      <sheetName val="Sheet1"/>
      <sheetName val="เงินกัน covid-19 ปี 64"/>
      <sheetName val="Fix cost สสอ. (ปิดปีงบ ก.ย.64)"/>
      <sheetName val="Fix cost สสอ"/>
      <sheetName val="รายละเอียด Fix cost สสอ."/>
      <sheetName val="งบลงทุน"/>
      <sheetName val="Sheet4"/>
    </sheetNames>
    <sheetDataSet>
      <sheetData sheetId="0">
        <row r="1">
          <cell r="B1" t="str">
            <v>รายงานสรุปการใช้จ่ายงบประมาณกับGF (สำนักปลัดกระทรวงสาธารณสุข)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..\&#3627;&#3609;&#3633;&#3591;&#3626;&#3639;&#3629;&#3649;&#3592;&#3657;&#3591;&#3650;&#3629;&#3609;\5.1%20&#3649;&#3612;&#3609;&#3591;&#3634;&#3609;&#3618;&#3640;&#3607;&#3608;&#3624;&#3634;&#3626;&#3605;&#3619;&#3660;%20&#3648;&#3626;&#3619;&#3636;&#3617;&#3626;&#3619;&#3657;&#3634;&#3591;&#3651;&#3627;&#3657;&#3588;&#3609;&#3617;&#3637;&#3626;&#3640;&#3586;&#3616;&#3634;&#3623;&#3632;&#3607;&#3637;&#3656;&#3604;&#3637;%20&#3650;&#3588;&#3619;&#3591;&#3585;&#3634;&#3619;&#3614;&#3633;&#3602;&#3609;&#3634;&#3619;&#3632;&#3610;&#3610;&#3585;&#3634;&#3619;&#3649;&#3614;&#3607;&#3618;&#3660;&#3611;&#3600;&#3617;&#3616;&#3641;&#3617;&#3636;&#3649;&#3621;&#3632;&#3648;&#3588;&#3619;&#3639;&#3629;&#3586;&#3656;&#3634;&#3618;&#3619;&#3632;&#3610;&#3610;&#3626;&#3640;&#3586;&#3616;&#3634;&#3614;&#3619;&#3632;&#3604;&#3633;&#3610;&#3629;&#3635;&#3648;&#3616;&#3629;%20&#3614;&#3633;&#3602;&#3609;&#3634;&#3619;&#3632;&#3610;&#3610;&#3610;&#3619;&#3636;&#3585;&#3634;&#3619;&#3611;&#3600;&#3617;&#3616;&#3641;&#3617;&#3636;&#3651;&#3627;&#3657;&#3617;&#3637;&#3588;&#3640;&#3603;&#3616;&#3634;&#3614;&#3617;&#3634;&#3605;&#3619;&#3600;&#3634;&#3609;&#3649;&#3621;&#3632;&#3614;&#3633;&#3602;&#3609;&#3634;&#3588;&#3640;&#3603;&#3616;&#3634;&#3614;&#3594;&#3637;&#3623;&#3636;&#3605;&#3619;&#3632;&#3604;&#3633;&#3610;&#3629;&#3635;&#3648;&#3616;&#3629;%20(DHB)%20(&#3626;&#3626;&#3592;.&#3626;&#3626;&#3629;.&#3619;&#3614;&#3626;&#3605;.%20&#3648;&#3611;&#3655;&#3609;&#3588;&#3656;&#3634;&#3651;.pdf" TargetMode="External"/><Relationship Id="rId13" Type="http://schemas.openxmlformats.org/officeDocument/2006/relationships/hyperlink" Target="..\&#3627;&#3609;&#3633;&#3591;&#3626;&#3639;&#3629;&#3649;&#3592;&#3657;&#3591;&#3650;&#3629;&#3609;\8.pdf" TargetMode="External"/><Relationship Id="rId18" Type="http://schemas.openxmlformats.org/officeDocument/2006/relationships/hyperlink" Target="..\&#3627;&#3609;&#3633;&#3591;&#3626;&#3639;&#3629;&#3649;&#3592;&#3657;&#3591;&#3650;&#3629;&#3609;\13.%20&#3612;&#3621;&#3612;&#3621;&#3636;&#3605;&#3619;&#3634;&#3618;&#3585;&#3634;&#3619;&#3588;&#3656;&#3634;&#3651;&#3594;&#3657;&#3592;&#3656;&#3634;&#3618;&#3610;&#3640;&#3588;&#3621;&#3634;&#3585;&#3619;&#3616;&#3634;&#3588;&#3619;&#3633;&#3600;%20&#3614;&#3633;&#3602;&#3609;&#3634;&#3604;&#3657;&#3634;&#3609;&#3626;&#3634;&#3608;&#3634;&#3619;&#3603;&#3626;&#3640;&#3586;&#3649;&#3621;&#3632;&#3626;&#3619;&#3657;&#3634;&#3591;&#3648;&#3626;&#3619;&#3636;&#3617;&#3626;&#3640;&#3586;&#3616;&#3634;&#3614;&#3648;&#3594;&#3636;&#3591;&#3619;&#3640;&#3585;%20(&#3611;&#3585;&#3626;.&#3588;&#3605;&#3626;.%20&#3591;&#3623;&#3604;&#3607;&#3637;&#3656;%202).pdf" TargetMode="External"/><Relationship Id="rId3" Type="http://schemas.openxmlformats.org/officeDocument/2006/relationships/hyperlink" Target="..\&#3627;&#3609;&#3633;&#3591;&#3626;&#3639;&#3629;&#3649;&#3592;&#3657;&#3591;&#3650;&#3629;&#3609;\2.1%20&#3649;&#3612;&#3609;&#3591;&#3634;&#3609;&#3610;&#3640;&#3588;&#3621;&#3634;&#3585;&#3619;&#3616;&#3634;&#3588;&#3619;&#3633;&#3600;%20&#3612;&#3621;&#3612;&#3621;&#3636;&#3605;&#3619;&#3634;&#3618;&#3585;&#3634;&#3619;&#3588;&#3656;&#3634;&#3651;&#3594;&#3657;&#3592;&#3656;&#3634;&#3618;&#3610;&#3640;&#3588;&#3621;&#3634;&#3585;&#3619;&#3616;&#3634;&#3588;&#3619;&#3633;&#3600;%20&#3614;&#3633;&#3602;&#3609;&#3634;&#3604;&#3657;&#3634;&#3609;&#3626;&#3634;&#3608;&#3634;&#3619;&#3603;&#3626;&#3640;&#3586;&#3649;&#3621;&#3632;&#3626;&#3619;&#3657;&#3634;&#3591;&#3648;&#3626;&#3619;&#3636;&#3617;&#3626;&#3640;&#3586;&#3616;&#3634;&#3614;&#3648;&#3594;&#3636;&#3591;&#3619;&#3640;&#3585;%20(&#3588;&#3656;&#3634;&#3648;&#3594;&#3656;&#3634;&#3610;&#3657;&#3634;&#3609;&#3588;&#3656;&#3634;&#3652;&#3617;&#3656;&#3607;&#3635;&#3648;&#3623;&#3594;&#3588;&#3656;&#3634;&#3626;&#3634;&#3608;&#3634;&#3619;&#3603;&#3641;&#3611;&#3650;&#3616;&#3588;&#3588;&#3656;&#3634;&#3648;&#3594;&#3656;&#3634;&#3607;&#3619;&#3633;&#3614;&#3618;&#3660;&#3626;&#3636;&#3609;).pdf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..\&#3627;&#3609;&#3633;&#3591;&#3626;&#3639;&#3629;&#3649;&#3592;&#3657;&#3591;&#3650;&#3629;&#3609;\2.1%20&#3649;&#3612;&#3609;&#3591;&#3634;&#3609;&#3610;&#3640;&#3588;&#3621;&#3634;&#3585;&#3619;&#3616;&#3634;&#3588;&#3619;&#3633;&#3600;%20&#3612;&#3621;&#3612;&#3621;&#3636;&#3605;&#3619;&#3634;&#3618;&#3585;&#3634;&#3619;&#3588;&#3656;&#3634;&#3651;&#3594;&#3657;&#3592;&#3656;&#3634;&#3618;&#3610;&#3640;&#3588;&#3621;&#3634;&#3585;&#3619;&#3616;&#3634;&#3588;&#3619;&#3633;&#3600;%20&#3614;&#3633;&#3602;&#3609;&#3634;&#3604;&#3657;&#3634;&#3609;&#3626;&#3634;&#3608;&#3634;&#3619;&#3603;&#3626;&#3640;&#3586;&#3649;&#3621;&#3632;&#3626;&#3619;&#3657;&#3634;&#3591;&#3648;&#3626;&#3619;&#3636;&#3617;&#3626;&#3640;&#3586;&#3616;&#3634;&#3614;&#3648;&#3594;&#3636;&#3591;&#3619;&#3640;&#3585;%20(&#3588;&#3656;&#3634;&#3648;&#3594;&#3656;&#3634;&#3610;&#3657;&#3634;&#3609;&#3588;&#3656;&#3634;&#3652;&#3617;&#3656;&#3607;&#3635;&#3648;&#3623;&#3594;&#3588;&#3656;&#3634;&#3626;&#3634;&#3608;&#3634;&#3619;&#3603;&#3641;&#3611;&#3650;&#3616;&#3588;&#3588;&#3656;&#3634;&#3648;&#3594;&#3656;&#3634;&#3607;&#3619;&#3633;&#3614;&#3618;&#3660;&#3626;&#3636;&#3609;).pdf" TargetMode="External"/><Relationship Id="rId12" Type="http://schemas.openxmlformats.org/officeDocument/2006/relationships/hyperlink" Target="..\&#3627;&#3609;&#3633;&#3591;&#3626;&#3639;&#3629;&#3649;&#3592;&#3657;&#3591;&#3650;&#3629;&#3609;\6.pdf" TargetMode="External"/><Relationship Id="rId17" Type="http://schemas.openxmlformats.org/officeDocument/2006/relationships/hyperlink" Target="..\&#3627;&#3609;&#3633;&#3591;&#3626;&#3639;&#3629;&#3649;&#3592;&#3657;&#3591;&#3650;&#3629;&#3609;\1.%20&#3591;&#3610;&#3585;&#3621;&#3634;&#3591;.pdf" TargetMode="External"/><Relationship Id="rId2" Type="http://schemas.openxmlformats.org/officeDocument/2006/relationships/hyperlink" Target="..\&#3627;&#3609;&#3633;&#3591;&#3626;&#3639;&#3629;&#3649;&#3592;&#3657;&#3591;&#3650;&#3629;&#3609;\2.1%20&#3649;&#3612;&#3609;&#3591;&#3634;&#3609;&#3610;&#3640;&#3588;&#3621;&#3634;&#3585;&#3619;&#3616;&#3634;&#3588;&#3619;&#3633;&#3600;%20&#3612;&#3621;&#3612;&#3621;&#3636;&#3605;&#3619;&#3634;&#3618;&#3585;&#3634;&#3619;&#3588;&#3656;&#3634;&#3651;&#3594;&#3657;&#3592;&#3656;&#3634;&#3618;&#3610;&#3640;&#3588;&#3621;&#3634;&#3585;&#3619;&#3616;&#3634;&#3588;&#3619;&#3633;&#3600;%20&#3614;&#3633;&#3602;&#3609;&#3634;&#3604;&#3657;&#3634;&#3609;&#3626;&#3634;&#3608;&#3634;&#3619;&#3603;&#3626;&#3640;&#3586;&#3649;&#3621;&#3632;&#3626;&#3619;&#3657;&#3634;&#3591;&#3648;&#3626;&#3619;&#3636;&#3617;&#3626;&#3640;&#3586;&#3616;&#3634;&#3614;&#3648;&#3594;&#3636;&#3591;&#3619;&#3640;&#3585;%20(&#3588;&#3656;&#3634;&#3648;&#3594;&#3656;&#3634;&#3610;&#3657;&#3634;&#3609;&#3588;&#3656;&#3634;&#3652;&#3617;&#3656;&#3607;&#3635;&#3648;&#3623;&#3594;&#3588;&#3656;&#3634;&#3626;&#3634;&#3608;&#3634;&#3619;&#3603;&#3641;&#3611;&#3650;&#3616;&#3588;&#3588;&#3656;&#3634;&#3648;&#3594;&#3656;&#3634;&#3607;&#3619;&#3633;&#3614;&#3618;&#3660;&#3626;&#3636;&#3609;).pdf" TargetMode="External"/><Relationship Id="rId16" Type="http://schemas.openxmlformats.org/officeDocument/2006/relationships/hyperlink" Target="..\&#3627;&#3609;&#3633;&#3591;&#3626;&#3639;&#3629;&#3649;&#3592;&#3657;&#3591;&#3650;&#3629;&#3609;\12.%20&#3650;&#3588;&#3619;&#3591;&#3585;&#3634;&#3619;&#3614;&#3619;&#3632;&#3619;&#3634;&#3594;&#3604;&#3635;&#3619;&#3636;&#3649;&#3621;&#3632;&#3648;&#3593;&#3621;&#3636;&#3617;&#3614;&#3619;&#3632;&#3648;&#3585;&#3637;&#3618;&#3619;&#3605;&#3636;%20&#3650;&#3619;&#3588;&#3627;&#3609;&#3629;&#3609;&#3614;&#3618;&#3634;&#3608;&#3636;%205500%20&#3610;&#3634;&#3607;.pdf" TargetMode="External"/><Relationship Id="rId20" Type="http://schemas.openxmlformats.org/officeDocument/2006/relationships/hyperlink" Target="..\&#3627;&#3609;&#3633;&#3591;&#3626;&#3639;&#3629;&#3649;&#3592;&#3657;&#3591;&#3650;&#3629;&#3609;\15..pdf" TargetMode="External"/><Relationship Id="rId1" Type="http://schemas.openxmlformats.org/officeDocument/2006/relationships/hyperlink" Target="..\&#3627;&#3609;&#3633;&#3591;&#3626;&#3639;&#3629;&#3649;&#3592;&#3657;&#3591;&#3650;&#3629;&#3609;\1.1%20&#3649;&#3612;&#3609;&#3591;&#3634;&#3609;&#3610;&#3640;&#3588;&#3621;&#3634;&#3585;&#3619;&#3616;&#3634;&#3588;&#3619;&#3633;&#3600;%20&#3612;&#3621;&#3612;&#3621;&#3636;&#3605;&#3619;&#3634;&#3618;&#3585;&#3634;&#3619;&#3588;&#3656;&#3634;&#3651;&#3594;&#3657;&#3592;&#3656;&#3634;&#3618;&#3610;&#3640;&#3588;&#3621;&#3634;&#3585;&#3619;&#3616;&#3634;&#3588;&#3619;&#3633;&#3600;%20&#3614;&#3633;&#3602;&#3609;&#3634;&#3604;&#3657;&#3634;&#3609;&#3626;&#3634;&#3608;&#3634;&#3619;&#3603;&#3626;&#3640;&#3586;&#3649;&#3621;&#3632;&#3626;&#3619;&#3657;&#3634;&#3591;&#3648;&#3626;&#3619;&#3636;&#3617;&#3626;&#3640;&#3586;&#3616;&#3634;&#3614;&#3648;&#3594;&#3636;&#3591;&#3619;&#3640;&#3585;%20(&#3611;&#3585;&#3626;.&#3588;&#3605;&#3626;.).pdf" TargetMode="External"/><Relationship Id="rId6" Type="http://schemas.openxmlformats.org/officeDocument/2006/relationships/hyperlink" Target="..\&#3627;&#3609;&#3633;&#3591;&#3626;&#3639;&#3629;&#3649;&#3592;&#3657;&#3591;&#3650;&#3629;&#3609;\2.1%20&#3649;&#3612;&#3609;&#3591;&#3634;&#3609;&#3610;&#3640;&#3588;&#3621;&#3634;&#3585;&#3619;&#3616;&#3634;&#3588;&#3619;&#3633;&#3600;%20&#3612;&#3621;&#3612;&#3621;&#3636;&#3605;&#3619;&#3634;&#3618;&#3585;&#3634;&#3619;&#3588;&#3656;&#3634;&#3651;&#3594;&#3657;&#3592;&#3656;&#3634;&#3618;&#3610;&#3640;&#3588;&#3621;&#3634;&#3585;&#3619;&#3616;&#3634;&#3588;&#3619;&#3633;&#3600;%20&#3614;&#3633;&#3602;&#3609;&#3634;&#3604;&#3657;&#3634;&#3609;&#3626;&#3634;&#3608;&#3634;&#3619;&#3603;&#3626;&#3640;&#3586;&#3649;&#3621;&#3632;&#3626;&#3619;&#3657;&#3634;&#3591;&#3648;&#3626;&#3619;&#3636;&#3617;&#3626;&#3640;&#3586;&#3616;&#3634;&#3614;&#3648;&#3594;&#3636;&#3591;&#3619;&#3640;&#3585;%20(&#3588;&#3656;&#3634;&#3648;&#3594;&#3656;&#3634;&#3610;&#3657;&#3634;&#3609;&#3588;&#3656;&#3634;&#3652;&#3617;&#3656;&#3607;&#3635;&#3648;&#3623;&#3594;&#3588;&#3656;&#3634;&#3626;&#3634;&#3608;&#3634;&#3619;&#3603;&#3641;&#3611;&#3650;&#3616;&#3588;&#3588;&#3656;&#3634;&#3648;&#3594;&#3656;&#3634;&#3607;&#3619;&#3633;&#3614;&#3618;&#3660;&#3626;&#3636;&#3609;).pdf" TargetMode="External"/><Relationship Id="rId11" Type="http://schemas.openxmlformats.org/officeDocument/2006/relationships/hyperlink" Target="..\&#3627;&#3609;&#3633;&#3591;&#3626;&#3639;&#3629;&#3649;&#3592;&#3657;&#3591;&#3650;&#3629;&#3609;\9.pdf" TargetMode="External"/><Relationship Id="rId5" Type="http://schemas.openxmlformats.org/officeDocument/2006/relationships/hyperlink" Target="..\&#3627;&#3609;&#3633;&#3591;&#3626;&#3639;&#3629;&#3649;&#3592;&#3657;&#3591;&#3650;&#3629;&#3609;\5.1%20&#3649;&#3612;&#3609;&#3591;&#3634;&#3609;&#3618;&#3640;&#3607;&#3608;&#3624;&#3634;&#3626;&#3605;&#3619;&#3660;%20&#3648;&#3626;&#3619;&#3636;&#3617;&#3626;&#3619;&#3657;&#3634;&#3591;&#3651;&#3627;&#3657;&#3588;&#3609;&#3617;&#3637;&#3626;&#3640;&#3586;&#3616;&#3634;&#3623;&#3632;&#3607;&#3637;&#3656;&#3604;&#3637;%20&#3650;&#3588;&#3619;&#3591;&#3585;&#3634;&#3619;&#3614;&#3633;&#3602;&#3609;&#3634;&#3619;&#3632;&#3610;&#3610;&#3585;&#3634;&#3619;&#3649;&#3614;&#3607;&#3618;&#3660;&#3611;&#3600;&#3617;&#3616;&#3641;&#3617;&#3636;&#3649;&#3621;&#3632;&#3648;&#3588;&#3619;&#3639;&#3629;&#3586;&#3656;&#3634;&#3618;&#3619;&#3632;&#3610;&#3610;&#3626;&#3640;&#3586;&#3616;&#3634;&#3614;&#3619;&#3632;&#3604;&#3633;&#3610;&#3629;&#3635;&#3648;&#3616;&#3629;%20&#3614;&#3633;&#3602;&#3609;&#3634;&#3619;&#3632;&#3610;&#3610;&#3610;&#3619;&#3636;&#3585;&#3634;&#3619;&#3611;&#3600;&#3617;&#3616;&#3641;&#3617;&#3636;&#3651;&#3627;&#3657;&#3617;&#3637;&#3588;&#3640;&#3603;&#3616;&#3634;&#3614;&#3617;&#3634;&#3605;&#3619;&#3600;&#3634;&#3609;&#3649;&#3621;&#3632;&#3614;&#3633;&#3602;&#3609;&#3634;&#3588;&#3640;&#3603;&#3616;&#3634;&#3614;&#3594;&#3637;&#3623;&#3636;&#3605;&#3619;&#3632;&#3604;&#3633;&#3610;&#3629;&#3635;&#3648;&#3616;&#3629;%20(DHB)%20(&#3626;&#3626;&#3592;.&#3626;&#3626;&#3629;.&#3619;&#3614;&#3626;&#3605;.%20&#3648;&#3611;&#3655;&#3609;&#3588;&#3656;&#3634;&#3651;.pdf" TargetMode="External"/><Relationship Id="rId15" Type="http://schemas.openxmlformats.org/officeDocument/2006/relationships/hyperlink" Target="..\&#3627;&#3609;&#3633;&#3591;&#3626;&#3639;&#3629;&#3649;&#3592;&#3657;&#3591;&#3650;&#3629;&#3609;\11.1&#3650;&#3588;&#3619;&#3591;&#3585;&#3634;&#3619;&#3621;&#3604;&#3611;&#3633;&#3592;&#3592;&#3633;&#3618;&#3648;&#3626;&#3637;&#3656;&#3618;&#3591;&#3607;&#3634;&#3591;&#3626;&#3640;&#3586;&#3616;&#3634;&#3614;&#3604;&#3657;&#3634;&#3609;&#3618;&#3634;&#3648;&#3626;&#3614;&#3605;&#3636;&#3604;&#3649;&#3610;&#3610;&#3610;&#3641;&#3619;&#3603;&#3634;&#3585;&#3634;&#3619;%20(668.000-30,000).pdf" TargetMode="External"/><Relationship Id="rId10" Type="http://schemas.openxmlformats.org/officeDocument/2006/relationships/hyperlink" Target="..\&#3627;&#3609;&#3633;&#3591;&#3626;&#3639;&#3629;&#3649;&#3592;&#3657;&#3591;&#3650;&#3629;&#3609;\7.pdf" TargetMode="External"/><Relationship Id="rId19" Type="http://schemas.openxmlformats.org/officeDocument/2006/relationships/hyperlink" Target="..\&#3627;&#3609;&#3633;&#3591;&#3626;&#3639;&#3629;&#3649;&#3592;&#3657;&#3591;&#3650;&#3629;&#3609;\15..pdf" TargetMode="External"/><Relationship Id="rId4" Type="http://schemas.openxmlformats.org/officeDocument/2006/relationships/hyperlink" Target="..\&#3627;&#3609;&#3633;&#3591;&#3626;&#3639;&#3629;&#3649;&#3592;&#3657;&#3591;&#3650;&#3629;&#3609;\3.1%20&#3649;&#3612;&#3609;&#3591;&#3634;&#3609;&#3618;&#3640;&#3607;&#3608;&#3624;&#3634;&#3626;&#3605;&#3619;&#3660;&#3614;&#3633;&#3602;&#3609;&#3634;&#3624;&#3633;&#3585;&#3618;&#3616;&#3634;&#3614;&#3588;&#3609;&#3605;&#3621;&#3629;&#3604;&#3594;&#3656;&#3623;&#3591;&#3594;&#3637;&#3623;&#3636;&#3605;%20&#3650;&#3588;&#3619;&#3591;&#3585;&#3634;&#3619;&#3611;&#3619;&#3632;&#3594;&#3634;&#3594;&#3609;&#3607;&#3640;&#3585;&#3585;&#3621;&#3640;&#3656;&#3617;&#3623;&#3633;&#3618;&#3652;&#3604;&#3657;&#3619;&#3633;&#3610;&#3610;&#3619;&#3636;&#3585;&#3634;&#3619;&#3604;&#3657;&#3634;&#3609;&#3626;&#3640;&#3586;&#3616;&#3634;&#3614;&#3607;&#3637;&#3656;&#3648;&#3627;&#3617;&#3634;&#3632;&#3626;&#3617;%20(&#3585;&#3621;&#3640;&#3656;&#3617;&#3623;&#3633;&#3618;&#3611;&#3600;&#3617;&#3623;&#3633;&#3618;&#3623;&#3633;&#3618;&#3648;&#3619;&#3637;&#3618;&#3609;&#3623;&#3633;&#3618;&#3619;&#3640;&#3656;&#3609;&#3623;&#3633;&#3618;&#3607;&#3635;&#3591;&#3634;&#3609;&#3623;&#3633;&#3618;&#3612;&#3641;&#3657;&#3626;&#3641;&#3591;&#3629;&#3634;&#3618;&#3640;).pdf" TargetMode="External"/><Relationship Id="rId9" Type="http://schemas.openxmlformats.org/officeDocument/2006/relationships/hyperlink" Target="..\&#3627;&#3609;&#3633;&#3591;&#3626;&#3639;&#3629;&#3649;&#3592;&#3657;&#3591;&#3650;&#3629;&#3609;\4.1%20&#3649;&#3612;&#3609;&#3591;&#3634;&#3609;&#3610;&#3640;&#3588;&#3621;&#3634;&#3585;&#3619;&#3616;&#3634;&#3588;&#3619;&#3633;&#3600;%20&#3612;&#3621;&#3612;&#3621;&#3636;&#3605;&#3619;&#3634;&#3618;&#3585;&#3634;&#3619;&#3588;&#3656;&#3634;&#3651;&#3594;&#3657;&#3592;&#3656;&#3634;&#3618;&#3610;&#3640;&#3588;&#3621;&#3634;&#3585;&#3619;&#3616;&#3634;&#3588;&#3619;&#3633;&#3600;%20&#3614;&#3633;&#3602;&#3609;&#3634;&#3604;&#3657;&#3634;&#3609;&#3626;&#3634;&#3608;&#3634;&#3619;&#3603;&#3626;&#3640;&#3586;&#3649;&#3621;&#3632;&#3626;&#3619;&#3657;&#3634;&#3591;&#3648;&#3626;&#3619;&#3636;&#3617;&#3626;&#3640;&#3586;&#3616;&#3634;&#3614;&#3648;&#3594;&#3636;&#3591;&#3619;&#3640;&#3585;%20(&#3614;&#3605;&#3626;.&#3591;&#3623;&#3604;1).pdf" TargetMode="External"/><Relationship Id="rId14" Type="http://schemas.openxmlformats.org/officeDocument/2006/relationships/hyperlink" Target="..\&#3627;&#3609;&#3633;&#3591;&#3626;&#3639;&#3629;&#3649;&#3592;&#3657;&#3591;&#3650;&#3629;&#3609;\10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79"/>
  <sheetViews>
    <sheetView tabSelected="1" zoomScaleNormal="100" workbookViewId="0">
      <selection activeCell="D13" sqref="D13"/>
    </sheetView>
  </sheetViews>
  <sheetFormatPr defaultRowHeight="21"/>
  <cols>
    <col min="1" max="1" width="4.625" style="5" customWidth="1"/>
    <col min="2" max="2" width="63.25" style="5" customWidth="1"/>
    <col min="3" max="3" width="26.375" style="80" customWidth="1"/>
    <col min="4" max="4" width="26" style="80" bestFit="1" customWidth="1"/>
    <col min="5" max="5" width="15.25" style="77" bestFit="1" customWidth="1"/>
    <col min="6" max="6" width="13.375" style="77" bestFit="1" customWidth="1"/>
    <col min="7" max="7" width="12.25" style="77" customWidth="1"/>
    <col min="8" max="8" width="15" style="78" hidden="1" customWidth="1"/>
    <col min="9" max="9" width="7.5" style="77" hidden="1" customWidth="1"/>
    <col min="10" max="10" width="14.5" style="8" hidden="1" customWidth="1"/>
    <col min="11" max="11" width="12.625" style="8" hidden="1" customWidth="1"/>
    <col min="12" max="12" width="14.5" style="5" hidden="1" customWidth="1"/>
    <col min="13" max="13" width="13.75" style="5" hidden="1" customWidth="1"/>
    <col min="14" max="14" width="15.75" style="5" customWidth="1"/>
    <col min="15" max="15" width="14.25" style="5" bestFit="1" customWidth="1"/>
    <col min="16" max="16" width="12.375" style="5" bestFit="1" customWidth="1"/>
    <col min="17" max="17" width="15.875" style="5" customWidth="1"/>
    <col min="18" max="18" width="13.75" style="5" customWidth="1"/>
    <col min="19" max="19" width="16.75" style="5" customWidth="1"/>
    <col min="20" max="255" width="9" style="5"/>
    <col min="256" max="256" width="4.625" style="5" customWidth="1"/>
    <col min="257" max="257" width="65.75" style="5" customWidth="1"/>
    <col min="258" max="258" width="17.625" style="5" customWidth="1"/>
    <col min="259" max="259" width="17.25" style="5" customWidth="1"/>
    <col min="260" max="260" width="13.375" style="5" customWidth="1"/>
    <col min="261" max="261" width="14" style="5" customWidth="1"/>
    <col min="262" max="262" width="14.125" style="5" customWidth="1"/>
    <col min="263" max="263" width="11.125" style="5" customWidth="1"/>
    <col min="264" max="264" width="15.25" style="5" customWidth="1"/>
    <col min="265" max="265" width="12.75" style="5" bestFit="1" customWidth="1"/>
    <col min="266" max="266" width="11.875" style="5" customWidth="1"/>
    <col min="267" max="267" width="10.875" style="5" customWidth="1"/>
    <col min="268" max="268" width="8" style="5" customWidth="1"/>
    <col min="269" max="272" width="9" style="5"/>
    <col min="273" max="273" width="15.875" style="5" customWidth="1"/>
    <col min="274" max="274" width="13.75" style="5" customWidth="1"/>
    <col min="275" max="275" width="16.75" style="5" customWidth="1"/>
    <col min="276" max="511" width="9" style="5"/>
    <col min="512" max="512" width="4.625" style="5" customWidth="1"/>
    <col min="513" max="513" width="65.75" style="5" customWidth="1"/>
    <col min="514" max="514" width="17.625" style="5" customWidth="1"/>
    <col min="515" max="515" width="17.25" style="5" customWidth="1"/>
    <col min="516" max="516" width="13.375" style="5" customWidth="1"/>
    <col min="517" max="517" width="14" style="5" customWidth="1"/>
    <col min="518" max="518" width="14.125" style="5" customWidth="1"/>
    <col min="519" max="519" width="11.125" style="5" customWidth="1"/>
    <col min="520" max="520" width="15.25" style="5" customWidth="1"/>
    <col min="521" max="521" width="12.75" style="5" bestFit="1" customWidth="1"/>
    <col min="522" max="522" width="11.875" style="5" customWidth="1"/>
    <col min="523" max="523" width="10.875" style="5" customWidth="1"/>
    <col min="524" max="524" width="8" style="5" customWidth="1"/>
    <col min="525" max="528" width="9" style="5"/>
    <col min="529" max="529" width="15.875" style="5" customWidth="1"/>
    <col min="530" max="530" width="13.75" style="5" customWidth="1"/>
    <col min="531" max="531" width="16.75" style="5" customWidth="1"/>
    <col min="532" max="767" width="9" style="5"/>
    <col min="768" max="768" width="4.625" style="5" customWidth="1"/>
    <col min="769" max="769" width="65.75" style="5" customWidth="1"/>
    <col min="770" max="770" width="17.625" style="5" customWidth="1"/>
    <col min="771" max="771" width="17.25" style="5" customWidth="1"/>
    <col min="772" max="772" width="13.375" style="5" customWidth="1"/>
    <col min="773" max="773" width="14" style="5" customWidth="1"/>
    <col min="774" max="774" width="14.125" style="5" customWidth="1"/>
    <col min="775" max="775" width="11.125" style="5" customWidth="1"/>
    <col min="776" max="776" width="15.25" style="5" customWidth="1"/>
    <col min="777" max="777" width="12.75" style="5" bestFit="1" customWidth="1"/>
    <col min="778" max="778" width="11.875" style="5" customWidth="1"/>
    <col min="779" max="779" width="10.875" style="5" customWidth="1"/>
    <col min="780" max="780" width="8" style="5" customWidth="1"/>
    <col min="781" max="784" width="9" style="5"/>
    <col min="785" max="785" width="15.875" style="5" customWidth="1"/>
    <col min="786" max="786" width="13.75" style="5" customWidth="1"/>
    <col min="787" max="787" width="16.75" style="5" customWidth="1"/>
    <col min="788" max="1023" width="9" style="5"/>
    <col min="1024" max="1024" width="4.625" style="5" customWidth="1"/>
    <col min="1025" max="1025" width="65.75" style="5" customWidth="1"/>
    <col min="1026" max="1026" width="17.625" style="5" customWidth="1"/>
    <col min="1027" max="1027" width="17.25" style="5" customWidth="1"/>
    <col min="1028" max="1028" width="13.375" style="5" customWidth="1"/>
    <col min="1029" max="1029" width="14" style="5" customWidth="1"/>
    <col min="1030" max="1030" width="14.125" style="5" customWidth="1"/>
    <col min="1031" max="1031" width="11.125" style="5" customWidth="1"/>
    <col min="1032" max="1032" width="15.25" style="5" customWidth="1"/>
    <col min="1033" max="1033" width="12.75" style="5" bestFit="1" customWidth="1"/>
    <col min="1034" max="1034" width="11.875" style="5" customWidth="1"/>
    <col min="1035" max="1035" width="10.875" style="5" customWidth="1"/>
    <col min="1036" max="1036" width="8" style="5" customWidth="1"/>
    <col min="1037" max="1040" width="9" style="5"/>
    <col min="1041" max="1041" width="15.875" style="5" customWidth="1"/>
    <col min="1042" max="1042" width="13.75" style="5" customWidth="1"/>
    <col min="1043" max="1043" width="16.75" style="5" customWidth="1"/>
    <col min="1044" max="1279" width="9" style="5"/>
    <col min="1280" max="1280" width="4.625" style="5" customWidth="1"/>
    <col min="1281" max="1281" width="65.75" style="5" customWidth="1"/>
    <col min="1282" max="1282" width="17.625" style="5" customWidth="1"/>
    <col min="1283" max="1283" width="17.25" style="5" customWidth="1"/>
    <col min="1284" max="1284" width="13.375" style="5" customWidth="1"/>
    <col min="1285" max="1285" width="14" style="5" customWidth="1"/>
    <col min="1286" max="1286" width="14.125" style="5" customWidth="1"/>
    <col min="1287" max="1287" width="11.125" style="5" customWidth="1"/>
    <col min="1288" max="1288" width="15.25" style="5" customWidth="1"/>
    <col min="1289" max="1289" width="12.75" style="5" bestFit="1" customWidth="1"/>
    <col min="1290" max="1290" width="11.875" style="5" customWidth="1"/>
    <col min="1291" max="1291" width="10.875" style="5" customWidth="1"/>
    <col min="1292" max="1292" width="8" style="5" customWidth="1"/>
    <col min="1293" max="1296" width="9" style="5"/>
    <col min="1297" max="1297" width="15.875" style="5" customWidth="1"/>
    <col min="1298" max="1298" width="13.75" style="5" customWidth="1"/>
    <col min="1299" max="1299" width="16.75" style="5" customWidth="1"/>
    <col min="1300" max="1535" width="9" style="5"/>
    <col min="1536" max="1536" width="4.625" style="5" customWidth="1"/>
    <col min="1537" max="1537" width="65.75" style="5" customWidth="1"/>
    <col min="1538" max="1538" width="17.625" style="5" customWidth="1"/>
    <col min="1539" max="1539" width="17.25" style="5" customWidth="1"/>
    <col min="1540" max="1540" width="13.375" style="5" customWidth="1"/>
    <col min="1541" max="1541" width="14" style="5" customWidth="1"/>
    <col min="1542" max="1542" width="14.125" style="5" customWidth="1"/>
    <col min="1543" max="1543" width="11.125" style="5" customWidth="1"/>
    <col min="1544" max="1544" width="15.25" style="5" customWidth="1"/>
    <col min="1545" max="1545" width="12.75" style="5" bestFit="1" customWidth="1"/>
    <col min="1546" max="1546" width="11.875" style="5" customWidth="1"/>
    <col min="1547" max="1547" width="10.875" style="5" customWidth="1"/>
    <col min="1548" max="1548" width="8" style="5" customWidth="1"/>
    <col min="1549" max="1552" width="9" style="5"/>
    <col min="1553" max="1553" width="15.875" style="5" customWidth="1"/>
    <col min="1554" max="1554" width="13.75" style="5" customWidth="1"/>
    <col min="1555" max="1555" width="16.75" style="5" customWidth="1"/>
    <col min="1556" max="1791" width="9" style="5"/>
    <col min="1792" max="1792" width="4.625" style="5" customWidth="1"/>
    <col min="1793" max="1793" width="65.75" style="5" customWidth="1"/>
    <col min="1794" max="1794" width="17.625" style="5" customWidth="1"/>
    <col min="1795" max="1795" width="17.25" style="5" customWidth="1"/>
    <col min="1796" max="1796" width="13.375" style="5" customWidth="1"/>
    <col min="1797" max="1797" width="14" style="5" customWidth="1"/>
    <col min="1798" max="1798" width="14.125" style="5" customWidth="1"/>
    <col min="1799" max="1799" width="11.125" style="5" customWidth="1"/>
    <col min="1800" max="1800" width="15.25" style="5" customWidth="1"/>
    <col min="1801" max="1801" width="12.75" style="5" bestFit="1" customWidth="1"/>
    <col min="1802" max="1802" width="11.875" style="5" customWidth="1"/>
    <col min="1803" max="1803" width="10.875" style="5" customWidth="1"/>
    <col min="1804" max="1804" width="8" style="5" customWidth="1"/>
    <col min="1805" max="1808" width="9" style="5"/>
    <col min="1809" max="1809" width="15.875" style="5" customWidth="1"/>
    <col min="1810" max="1810" width="13.75" style="5" customWidth="1"/>
    <col min="1811" max="1811" width="16.75" style="5" customWidth="1"/>
    <col min="1812" max="2047" width="9" style="5"/>
    <col min="2048" max="2048" width="4.625" style="5" customWidth="1"/>
    <col min="2049" max="2049" width="65.75" style="5" customWidth="1"/>
    <col min="2050" max="2050" width="17.625" style="5" customWidth="1"/>
    <col min="2051" max="2051" width="17.25" style="5" customWidth="1"/>
    <col min="2052" max="2052" width="13.375" style="5" customWidth="1"/>
    <col min="2053" max="2053" width="14" style="5" customWidth="1"/>
    <col min="2054" max="2054" width="14.125" style="5" customWidth="1"/>
    <col min="2055" max="2055" width="11.125" style="5" customWidth="1"/>
    <col min="2056" max="2056" width="15.25" style="5" customWidth="1"/>
    <col min="2057" max="2057" width="12.75" style="5" bestFit="1" customWidth="1"/>
    <col min="2058" max="2058" width="11.875" style="5" customWidth="1"/>
    <col min="2059" max="2059" width="10.875" style="5" customWidth="1"/>
    <col min="2060" max="2060" width="8" style="5" customWidth="1"/>
    <col min="2061" max="2064" width="9" style="5"/>
    <col min="2065" max="2065" width="15.875" style="5" customWidth="1"/>
    <col min="2066" max="2066" width="13.75" style="5" customWidth="1"/>
    <col min="2067" max="2067" width="16.75" style="5" customWidth="1"/>
    <col min="2068" max="2303" width="9" style="5"/>
    <col min="2304" max="2304" width="4.625" style="5" customWidth="1"/>
    <col min="2305" max="2305" width="65.75" style="5" customWidth="1"/>
    <col min="2306" max="2306" width="17.625" style="5" customWidth="1"/>
    <col min="2307" max="2307" width="17.25" style="5" customWidth="1"/>
    <col min="2308" max="2308" width="13.375" style="5" customWidth="1"/>
    <col min="2309" max="2309" width="14" style="5" customWidth="1"/>
    <col min="2310" max="2310" width="14.125" style="5" customWidth="1"/>
    <col min="2311" max="2311" width="11.125" style="5" customWidth="1"/>
    <col min="2312" max="2312" width="15.25" style="5" customWidth="1"/>
    <col min="2313" max="2313" width="12.75" style="5" bestFit="1" customWidth="1"/>
    <col min="2314" max="2314" width="11.875" style="5" customWidth="1"/>
    <col min="2315" max="2315" width="10.875" style="5" customWidth="1"/>
    <col min="2316" max="2316" width="8" style="5" customWidth="1"/>
    <col min="2317" max="2320" width="9" style="5"/>
    <col min="2321" max="2321" width="15.875" style="5" customWidth="1"/>
    <col min="2322" max="2322" width="13.75" style="5" customWidth="1"/>
    <col min="2323" max="2323" width="16.75" style="5" customWidth="1"/>
    <col min="2324" max="2559" width="9" style="5"/>
    <col min="2560" max="2560" width="4.625" style="5" customWidth="1"/>
    <col min="2561" max="2561" width="65.75" style="5" customWidth="1"/>
    <col min="2562" max="2562" width="17.625" style="5" customWidth="1"/>
    <col min="2563" max="2563" width="17.25" style="5" customWidth="1"/>
    <col min="2564" max="2564" width="13.375" style="5" customWidth="1"/>
    <col min="2565" max="2565" width="14" style="5" customWidth="1"/>
    <col min="2566" max="2566" width="14.125" style="5" customWidth="1"/>
    <col min="2567" max="2567" width="11.125" style="5" customWidth="1"/>
    <col min="2568" max="2568" width="15.25" style="5" customWidth="1"/>
    <col min="2569" max="2569" width="12.75" style="5" bestFit="1" customWidth="1"/>
    <col min="2570" max="2570" width="11.875" style="5" customWidth="1"/>
    <col min="2571" max="2571" width="10.875" style="5" customWidth="1"/>
    <col min="2572" max="2572" width="8" style="5" customWidth="1"/>
    <col min="2573" max="2576" width="9" style="5"/>
    <col min="2577" max="2577" width="15.875" style="5" customWidth="1"/>
    <col min="2578" max="2578" width="13.75" style="5" customWidth="1"/>
    <col min="2579" max="2579" width="16.75" style="5" customWidth="1"/>
    <col min="2580" max="2815" width="9" style="5"/>
    <col min="2816" max="2816" width="4.625" style="5" customWidth="1"/>
    <col min="2817" max="2817" width="65.75" style="5" customWidth="1"/>
    <col min="2818" max="2818" width="17.625" style="5" customWidth="1"/>
    <col min="2819" max="2819" width="17.25" style="5" customWidth="1"/>
    <col min="2820" max="2820" width="13.375" style="5" customWidth="1"/>
    <col min="2821" max="2821" width="14" style="5" customWidth="1"/>
    <col min="2822" max="2822" width="14.125" style="5" customWidth="1"/>
    <col min="2823" max="2823" width="11.125" style="5" customWidth="1"/>
    <col min="2824" max="2824" width="15.25" style="5" customWidth="1"/>
    <col min="2825" max="2825" width="12.75" style="5" bestFit="1" customWidth="1"/>
    <col min="2826" max="2826" width="11.875" style="5" customWidth="1"/>
    <col min="2827" max="2827" width="10.875" style="5" customWidth="1"/>
    <col min="2828" max="2828" width="8" style="5" customWidth="1"/>
    <col min="2829" max="2832" width="9" style="5"/>
    <col min="2833" max="2833" width="15.875" style="5" customWidth="1"/>
    <col min="2834" max="2834" width="13.75" style="5" customWidth="1"/>
    <col min="2835" max="2835" width="16.75" style="5" customWidth="1"/>
    <col min="2836" max="3071" width="9" style="5"/>
    <col min="3072" max="3072" width="4.625" style="5" customWidth="1"/>
    <col min="3073" max="3073" width="65.75" style="5" customWidth="1"/>
    <col min="3074" max="3074" width="17.625" style="5" customWidth="1"/>
    <col min="3075" max="3075" width="17.25" style="5" customWidth="1"/>
    <col min="3076" max="3076" width="13.375" style="5" customWidth="1"/>
    <col min="3077" max="3077" width="14" style="5" customWidth="1"/>
    <col min="3078" max="3078" width="14.125" style="5" customWidth="1"/>
    <col min="3079" max="3079" width="11.125" style="5" customWidth="1"/>
    <col min="3080" max="3080" width="15.25" style="5" customWidth="1"/>
    <col min="3081" max="3081" width="12.75" style="5" bestFit="1" customWidth="1"/>
    <col min="3082" max="3082" width="11.875" style="5" customWidth="1"/>
    <col min="3083" max="3083" width="10.875" style="5" customWidth="1"/>
    <col min="3084" max="3084" width="8" style="5" customWidth="1"/>
    <col min="3085" max="3088" width="9" style="5"/>
    <col min="3089" max="3089" width="15.875" style="5" customWidth="1"/>
    <col min="3090" max="3090" width="13.75" style="5" customWidth="1"/>
    <col min="3091" max="3091" width="16.75" style="5" customWidth="1"/>
    <col min="3092" max="3327" width="9" style="5"/>
    <col min="3328" max="3328" width="4.625" style="5" customWidth="1"/>
    <col min="3329" max="3329" width="65.75" style="5" customWidth="1"/>
    <col min="3330" max="3330" width="17.625" style="5" customWidth="1"/>
    <col min="3331" max="3331" width="17.25" style="5" customWidth="1"/>
    <col min="3332" max="3332" width="13.375" style="5" customWidth="1"/>
    <col min="3333" max="3333" width="14" style="5" customWidth="1"/>
    <col min="3334" max="3334" width="14.125" style="5" customWidth="1"/>
    <col min="3335" max="3335" width="11.125" style="5" customWidth="1"/>
    <col min="3336" max="3336" width="15.25" style="5" customWidth="1"/>
    <col min="3337" max="3337" width="12.75" style="5" bestFit="1" customWidth="1"/>
    <col min="3338" max="3338" width="11.875" style="5" customWidth="1"/>
    <col min="3339" max="3339" width="10.875" style="5" customWidth="1"/>
    <col min="3340" max="3340" width="8" style="5" customWidth="1"/>
    <col min="3341" max="3344" width="9" style="5"/>
    <col min="3345" max="3345" width="15.875" style="5" customWidth="1"/>
    <col min="3346" max="3346" width="13.75" style="5" customWidth="1"/>
    <col min="3347" max="3347" width="16.75" style="5" customWidth="1"/>
    <col min="3348" max="3583" width="9" style="5"/>
    <col min="3584" max="3584" width="4.625" style="5" customWidth="1"/>
    <col min="3585" max="3585" width="65.75" style="5" customWidth="1"/>
    <col min="3586" max="3586" width="17.625" style="5" customWidth="1"/>
    <col min="3587" max="3587" width="17.25" style="5" customWidth="1"/>
    <col min="3588" max="3588" width="13.375" style="5" customWidth="1"/>
    <col min="3589" max="3589" width="14" style="5" customWidth="1"/>
    <col min="3590" max="3590" width="14.125" style="5" customWidth="1"/>
    <col min="3591" max="3591" width="11.125" style="5" customWidth="1"/>
    <col min="3592" max="3592" width="15.25" style="5" customWidth="1"/>
    <col min="3593" max="3593" width="12.75" style="5" bestFit="1" customWidth="1"/>
    <col min="3594" max="3594" width="11.875" style="5" customWidth="1"/>
    <col min="3595" max="3595" width="10.875" style="5" customWidth="1"/>
    <col min="3596" max="3596" width="8" style="5" customWidth="1"/>
    <col min="3597" max="3600" width="9" style="5"/>
    <col min="3601" max="3601" width="15.875" style="5" customWidth="1"/>
    <col min="3602" max="3602" width="13.75" style="5" customWidth="1"/>
    <col min="3603" max="3603" width="16.75" style="5" customWidth="1"/>
    <col min="3604" max="3839" width="9" style="5"/>
    <col min="3840" max="3840" width="4.625" style="5" customWidth="1"/>
    <col min="3841" max="3841" width="65.75" style="5" customWidth="1"/>
    <col min="3842" max="3842" width="17.625" style="5" customWidth="1"/>
    <col min="3843" max="3843" width="17.25" style="5" customWidth="1"/>
    <col min="3844" max="3844" width="13.375" style="5" customWidth="1"/>
    <col min="3845" max="3845" width="14" style="5" customWidth="1"/>
    <col min="3846" max="3846" width="14.125" style="5" customWidth="1"/>
    <col min="3847" max="3847" width="11.125" style="5" customWidth="1"/>
    <col min="3848" max="3848" width="15.25" style="5" customWidth="1"/>
    <col min="3849" max="3849" width="12.75" style="5" bestFit="1" customWidth="1"/>
    <col min="3850" max="3850" width="11.875" style="5" customWidth="1"/>
    <col min="3851" max="3851" width="10.875" style="5" customWidth="1"/>
    <col min="3852" max="3852" width="8" style="5" customWidth="1"/>
    <col min="3853" max="3856" width="9" style="5"/>
    <col min="3857" max="3857" width="15.875" style="5" customWidth="1"/>
    <col min="3858" max="3858" width="13.75" style="5" customWidth="1"/>
    <col min="3859" max="3859" width="16.75" style="5" customWidth="1"/>
    <col min="3860" max="4095" width="9" style="5"/>
    <col min="4096" max="4096" width="4.625" style="5" customWidth="1"/>
    <col min="4097" max="4097" width="65.75" style="5" customWidth="1"/>
    <col min="4098" max="4098" width="17.625" style="5" customWidth="1"/>
    <col min="4099" max="4099" width="17.25" style="5" customWidth="1"/>
    <col min="4100" max="4100" width="13.375" style="5" customWidth="1"/>
    <col min="4101" max="4101" width="14" style="5" customWidth="1"/>
    <col min="4102" max="4102" width="14.125" style="5" customWidth="1"/>
    <col min="4103" max="4103" width="11.125" style="5" customWidth="1"/>
    <col min="4104" max="4104" width="15.25" style="5" customWidth="1"/>
    <col min="4105" max="4105" width="12.75" style="5" bestFit="1" customWidth="1"/>
    <col min="4106" max="4106" width="11.875" style="5" customWidth="1"/>
    <col min="4107" max="4107" width="10.875" style="5" customWidth="1"/>
    <col min="4108" max="4108" width="8" style="5" customWidth="1"/>
    <col min="4109" max="4112" width="9" style="5"/>
    <col min="4113" max="4113" width="15.875" style="5" customWidth="1"/>
    <col min="4114" max="4114" width="13.75" style="5" customWidth="1"/>
    <col min="4115" max="4115" width="16.75" style="5" customWidth="1"/>
    <col min="4116" max="4351" width="9" style="5"/>
    <col min="4352" max="4352" width="4.625" style="5" customWidth="1"/>
    <col min="4353" max="4353" width="65.75" style="5" customWidth="1"/>
    <col min="4354" max="4354" width="17.625" style="5" customWidth="1"/>
    <col min="4355" max="4355" width="17.25" style="5" customWidth="1"/>
    <col min="4356" max="4356" width="13.375" style="5" customWidth="1"/>
    <col min="4357" max="4357" width="14" style="5" customWidth="1"/>
    <col min="4358" max="4358" width="14.125" style="5" customWidth="1"/>
    <col min="4359" max="4359" width="11.125" style="5" customWidth="1"/>
    <col min="4360" max="4360" width="15.25" style="5" customWidth="1"/>
    <col min="4361" max="4361" width="12.75" style="5" bestFit="1" customWidth="1"/>
    <col min="4362" max="4362" width="11.875" style="5" customWidth="1"/>
    <col min="4363" max="4363" width="10.875" style="5" customWidth="1"/>
    <col min="4364" max="4364" width="8" style="5" customWidth="1"/>
    <col min="4365" max="4368" width="9" style="5"/>
    <col min="4369" max="4369" width="15.875" style="5" customWidth="1"/>
    <col min="4370" max="4370" width="13.75" style="5" customWidth="1"/>
    <col min="4371" max="4371" width="16.75" style="5" customWidth="1"/>
    <col min="4372" max="4607" width="9" style="5"/>
    <col min="4608" max="4608" width="4.625" style="5" customWidth="1"/>
    <col min="4609" max="4609" width="65.75" style="5" customWidth="1"/>
    <col min="4610" max="4610" width="17.625" style="5" customWidth="1"/>
    <col min="4611" max="4611" width="17.25" style="5" customWidth="1"/>
    <col min="4612" max="4612" width="13.375" style="5" customWidth="1"/>
    <col min="4613" max="4613" width="14" style="5" customWidth="1"/>
    <col min="4614" max="4614" width="14.125" style="5" customWidth="1"/>
    <col min="4615" max="4615" width="11.125" style="5" customWidth="1"/>
    <col min="4616" max="4616" width="15.25" style="5" customWidth="1"/>
    <col min="4617" max="4617" width="12.75" style="5" bestFit="1" customWidth="1"/>
    <col min="4618" max="4618" width="11.875" style="5" customWidth="1"/>
    <col min="4619" max="4619" width="10.875" style="5" customWidth="1"/>
    <col min="4620" max="4620" width="8" style="5" customWidth="1"/>
    <col min="4621" max="4624" width="9" style="5"/>
    <col min="4625" max="4625" width="15.875" style="5" customWidth="1"/>
    <col min="4626" max="4626" width="13.75" style="5" customWidth="1"/>
    <col min="4627" max="4627" width="16.75" style="5" customWidth="1"/>
    <col min="4628" max="4863" width="9" style="5"/>
    <col min="4864" max="4864" width="4.625" style="5" customWidth="1"/>
    <col min="4865" max="4865" width="65.75" style="5" customWidth="1"/>
    <col min="4866" max="4866" width="17.625" style="5" customWidth="1"/>
    <col min="4867" max="4867" width="17.25" style="5" customWidth="1"/>
    <col min="4868" max="4868" width="13.375" style="5" customWidth="1"/>
    <col min="4869" max="4869" width="14" style="5" customWidth="1"/>
    <col min="4870" max="4870" width="14.125" style="5" customWidth="1"/>
    <col min="4871" max="4871" width="11.125" style="5" customWidth="1"/>
    <col min="4872" max="4872" width="15.25" style="5" customWidth="1"/>
    <col min="4873" max="4873" width="12.75" style="5" bestFit="1" customWidth="1"/>
    <col min="4874" max="4874" width="11.875" style="5" customWidth="1"/>
    <col min="4875" max="4875" width="10.875" style="5" customWidth="1"/>
    <col min="4876" max="4876" width="8" style="5" customWidth="1"/>
    <col min="4877" max="4880" width="9" style="5"/>
    <col min="4881" max="4881" width="15.875" style="5" customWidth="1"/>
    <col min="4882" max="4882" width="13.75" style="5" customWidth="1"/>
    <col min="4883" max="4883" width="16.75" style="5" customWidth="1"/>
    <col min="4884" max="5119" width="9" style="5"/>
    <col min="5120" max="5120" width="4.625" style="5" customWidth="1"/>
    <col min="5121" max="5121" width="65.75" style="5" customWidth="1"/>
    <col min="5122" max="5122" width="17.625" style="5" customWidth="1"/>
    <col min="5123" max="5123" width="17.25" style="5" customWidth="1"/>
    <col min="5124" max="5124" width="13.375" style="5" customWidth="1"/>
    <col min="5125" max="5125" width="14" style="5" customWidth="1"/>
    <col min="5126" max="5126" width="14.125" style="5" customWidth="1"/>
    <col min="5127" max="5127" width="11.125" style="5" customWidth="1"/>
    <col min="5128" max="5128" width="15.25" style="5" customWidth="1"/>
    <col min="5129" max="5129" width="12.75" style="5" bestFit="1" customWidth="1"/>
    <col min="5130" max="5130" width="11.875" style="5" customWidth="1"/>
    <col min="5131" max="5131" width="10.875" style="5" customWidth="1"/>
    <col min="5132" max="5132" width="8" style="5" customWidth="1"/>
    <col min="5133" max="5136" width="9" style="5"/>
    <col min="5137" max="5137" width="15.875" style="5" customWidth="1"/>
    <col min="5138" max="5138" width="13.75" style="5" customWidth="1"/>
    <col min="5139" max="5139" width="16.75" style="5" customWidth="1"/>
    <col min="5140" max="5375" width="9" style="5"/>
    <col min="5376" max="5376" width="4.625" style="5" customWidth="1"/>
    <col min="5377" max="5377" width="65.75" style="5" customWidth="1"/>
    <col min="5378" max="5378" width="17.625" style="5" customWidth="1"/>
    <col min="5379" max="5379" width="17.25" style="5" customWidth="1"/>
    <col min="5380" max="5380" width="13.375" style="5" customWidth="1"/>
    <col min="5381" max="5381" width="14" style="5" customWidth="1"/>
    <col min="5382" max="5382" width="14.125" style="5" customWidth="1"/>
    <col min="5383" max="5383" width="11.125" style="5" customWidth="1"/>
    <col min="5384" max="5384" width="15.25" style="5" customWidth="1"/>
    <col min="5385" max="5385" width="12.75" style="5" bestFit="1" customWidth="1"/>
    <col min="5386" max="5386" width="11.875" style="5" customWidth="1"/>
    <col min="5387" max="5387" width="10.875" style="5" customWidth="1"/>
    <col min="5388" max="5388" width="8" style="5" customWidth="1"/>
    <col min="5389" max="5392" width="9" style="5"/>
    <col min="5393" max="5393" width="15.875" style="5" customWidth="1"/>
    <col min="5394" max="5394" width="13.75" style="5" customWidth="1"/>
    <col min="5395" max="5395" width="16.75" style="5" customWidth="1"/>
    <col min="5396" max="5631" width="9" style="5"/>
    <col min="5632" max="5632" width="4.625" style="5" customWidth="1"/>
    <col min="5633" max="5633" width="65.75" style="5" customWidth="1"/>
    <col min="5634" max="5634" width="17.625" style="5" customWidth="1"/>
    <col min="5635" max="5635" width="17.25" style="5" customWidth="1"/>
    <col min="5636" max="5636" width="13.375" style="5" customWidth="1"/>
    <col min="5637" max="5637" width="14" style="5" customWidth="1"/>
    <col min="5638" max="5638" width="14.125" style="5" customWidth="1"/>
    <col min="5639" max="5639" width="11.125" style="5" customWidth="1"/>
    <col min="5640" max="5640" width="15.25" style="5" customWidth="1"/>
    <col min="5641" max="5641" width="12.75" style="5" bestFit="1" customWidth="1"/>
    <col min="5642" max="5642" width="11.875" style="5" customWidth="1"/>
    <col min="5643" max="5643" width="10.875" style="5" customWidth="1"/>
    <col min="5644" max="5644" width="8" style="5" customWidth="1"/>
    <col min="5645" max="5648" width="9" style="5"/>
    <col min="5649" max="5649" width="15.875" style="5" customWidth="1"/>
    <col min="5650" max="5650" width="13.75" style="5" customWidth="1"/>
    <col min="5651" max="5651" width="16.75" style="5" customWidth="1"/>
    <col min="5652" max="5887" width="9" style="5"/>
    <col min="5888" max="5888" width="4.625" style="5" customWidth="1"/>
    <col min="5889" max="5889" width="65.75" style="5" customWidth="1"/>
    <col min="5890" max="5890" width="17.625" style="5" customWidth="1"/>
    <col min="5891" max="5891" width="17.25" style="5" customWidth="1"/>
    <col min="5892" max="5892" width="13.375" style="5" customWidth="1"/>
    <col min="5893" max="5893" width="14" style="5" customWidth="1"/>
    <col min="5894" max="5894" width="14.125" style="5" customWidth="1"/>
    <col min="5895" max="5895" width="11.125" style="5" customWidth="1"/>
    <col min="5896" max="5896" width="15.25" style="5" customWidth="1"/>
    <col min="5897" max="5897" width="12.75" style="5" bestFit="1" customWidth="1"/>
    <col min="5898" max="5898" width="11.875" style="5" customWidth="1"/>
    <col min="5899" max="5899" width="10.875" style="5" customWidth="1"/>
    <col min="5900" max="5900" width="8" style="5" customWidth="1"/>
    <col min="5901" max="5904" width="9" style="5"/>
    <col min="5905" max="5905" width="15.875" style="5" customWidth="1"/>
    <col min="5906" max="5906" width="13.75" style="5" customWidth="1"/>
    <col min="5907" max="5907" width="16.75" style="5" customWidth="1"/>
    <col min="5908" max="6143" width="9" style="5"/>
    <col min="6144" max="6144" width="4.625" style="5" customWidth="1"/>
    <col min="6145" max="6145" width="65.75" style="5" customWidth="1"/>
    <col min="6146" max="6146" width="17.625" style="5" customWidth="1"/>
    <col min="6147" max="6147" width="17.25" style="5" customWidth="1"/>
    <col min="6148" max="6148" width="13.375" style="5" customWidth="1"/>
    <col min="6149" max="6149" width="14" style="5" customWidth="1"/>
    <col min="6150" max="6150" width="14.125" style="5" customWidth="1"/>
    <col min="6151" max="6151" width="11.125" style="5" customWidth="1"/>
    <col min="6152" max="6152" width="15.25" style="5" customWidth="1"/>
    <col min="6153" max="6153" width="12.75" style="5" bestFit="1" customWidth="1"/>
    <col min="6154" max="6154" width="11.875" style="5" customWidth="1"/>
    <col min="6155" max="6155" width="10.875" style="5" customWidth="1"/>
    <col min="6156" max="6156" width="8" style="5" customWidth="1"/>
    <col min="6157" max="6160" width="9" style="5"/>
    <col min="6161" max="6161" width="15.875" style="5" customWidth="1"/>
    <col min="6162" max="6162" width="13.75" style="5" customWidth="1"/>
    <col min="6163" max="6163" width="16.75" style="5" customWidth="1"/>
    <col min="6164" max="6399" width="9" style="5"/>
    <col min="6400" max="6400" width="4.625" style="5" customWidth="1"/>
    <col min="6401" max="6401" width="65.75" style="5" customWidth="1"/>
    <col min="6402" max="6402" width="17.625" style="5" customWidth="1"/>
    <col min="6403" max="6403" width="17.25" style="5" customWidth="1"/>
    <col min="6404" max="6404" width="13.375" style="5" customWidth="1"/>
    <col min="6405" max="6405" width="14" style="5" customWidth="1"/>
    <col min="6406" max="6406" width="14.125" style="5" customWidth="1"/>
    <col min="6407" max="6407" width="11.125" style="5" customWidth="1"/>
    <col min="6408" max="6408" width="15.25" style="5" customWidth="1"/>
    <col min="6409" max="6409" width="12.75" style="5" bestFit="1" customWidth="1"/>
    <col min="6410" max="6410" width="11.875" style="5" customWidth="1"/>
    <col min="6411" max="6411" width="10.875" style="5" customWidth="1"/>
    <col min="6412" max="6412" width="8" style="5" customWidth="1"/>
    <col min="6413" max="6416" width="9" style="5"/>
    <col min="6417" max="6417" width="15.875" style="5" customWidth="1"/>
    <col min="6418" max="6418" width="13.75" style="5" customWidth="1"/>
    <col min="6419" max="6419" width="16.75" style="5" customWidth="1"/>
    <col min="6420" max="6655" width="9" style="5"/>
    <col min="6656" max="6656" width="4.625" style="5" customWidth="1"/>
    <col min="6657" max="6657" width="65.75" style="5" customWidth="1"/>
    <col min="6658" max="6658" width="17.625" style="5" customWidth="1"/>
    <col min="6659" max="6659" width="17.25" style="5" customWidth="1"/>
    <col min="6660" max="6660" width="13.375" style="5" customWidth="1"/>
    <col min="6661" max="6661" width="14" style="5" customWidth="1"/>
    <col min="6662" max="6662" width="14.125" style="5" customWidth="1"/>
    <col min="6663" max="6663" width="11.125" style="5" customWidth="1"/>
    <col min="6664" max="6664" width="15.25" style="5" customWidth="1"/>
    <col min="6665" max="6665" width="12.75" style="5" bestFit="1" customWidth="1"/>
    <col min="6666" max="6666" width="11.875" style="5" customWidth="1"/>
    <col min="6667" max="6667" width="10.875" style="5" customWidth="1"/>
    <col min="6668" max="6668" width="8" style="5" customWidth="1"/>
    <col min="6669" max="6672" width="9" style="5"/>
    <col min="6673" max="6673" width="15.875" style="5" customWidth="1"/>
    <col min="6674" max="6674" width="13.75" style="5" customWidth="1"/>
    <col min="6675" max="6675" width="16.75" style="5" customWidth="1"/>
    <col min="6676" max="6911" width="9" style="5"/>
    <col min="6912" max="6912" width="4.625" style="5" customWidth="1"/>
    <col min="6913" max="6913" width="65.75" style="5" customWidth="1"/>
    <col min="6914" max="6914" width="17.625" style="5" customWidth="1"/>
    <col min="6915" max="6915" width="17.25" style="5" customWidth="1"/>
    <col min="6916" max="6916" width="13.375" style="5" customWidth="1"/>
    <col min="6917" max="6917" width="14" style="5" customWidth="1"/>
    <col min="6918" max="6918" width="14.125" style="5" customWidth="1"/>
    <col min="6919" max="6919" width="11.125" style="5" customWidth="1"/>
    <col min="6920" max="6920" width="15.25" style="5" customWidth="1"/>
    <col min="6921" max="6921" width="12.75" style="5" bestFit="1" customWidth="1"/>
    <col min="6922" max="6922" width="11.875" style="5" customWidth="1"/>
    <col min="6923" max="6923" width="10.875" style="5" customWidth="1"/>
    <col min="6924" max="6924" width="8" style="5" customWidth="1"/>
    <col min="6925" max="6928" width="9" style="5"/>
    <col min="6929" max="6929" width="15.875" style="5" customWidth="1"/>
    <col min="6930" max="6930" width="13.75" style="5" customWidth="1"/>
    <col min="6931" max="6931" width="16.75" style="5" customWidth="1"/>
    <col min="6932" max="7167" width="9" style="5"/>
    <col min="7168" max="7168" width="4.625" style="5" customWidth="1"/>
    <col min="7169" max="7169" width="65.75" style="5" customWidth="1"/>
    <col min="7170" max="7170" width="17.625" style="5" customWidth="1"/>
    <col min="7171" max="7171" width="17.25" style="5" customWidth="1"/>
    <col min="7172" max="7172" width="13.375" style="5" customWidth="1"/>
    <col min="7173" max="7173" width="14" style="5" customWidth="1"/>
    <col min="7174" max="7174" width="14.125" style="5" customWidth="1"/>
    <col min="7175" max="7175" width="11.125" style="5" customWidth="1"/>
    <col min="7176" max="7176" width="15.25" style="5" customWidth="1"/>
    <col min="7177" max="7177" width="12.75" style="5" bestFit="1" customWidth="1"/>
    <col min="7178" max="7178" width="11.875" style="5" customWidth="1"/>
    <col min="7179" max="7179" width="10.875" style="5" customWidth="1"/>
    <col min="7180" max="7180" width="8" style="5" customWidth="1"/>
    <col min="7181" max="7184" width="9" style="5"/>
    <col min="7185" max="7185" width="15.875" style="5" customWidth="1"/>
    <col min="7186" max="7186" width="13.75" style="5" customWidth="1"/>
    <col min="7187" max="7187" width="16.75" style="5" customWidth="1"/>
    <col min="7188" max="7423" width="9" style="5"/>
    <col min="7424" max="7424" width="4.625" style="5" customWidth="1"/>
    <col min="7425" max="7425" width="65.75" style="5" customWidth="1"/>
    <col min="7426" max="7426" width="17.625" style="5" customWidth="1"/>
    <col min="7427" max="7427" width="17.25" style="5" customWidth="1"/>
    <col min="7428" max="7428" width="13.375" style="5" customWidth="1"/>
    <col min="7429" max="7429" width="14" style="5" customWidth="1"/>
    <col min="7430" max="7430" width="14.125" style="5" customWidth="1"/>
    <col min="7431" max="7431" width="11.125" style="5" customWidth="1"/>
    <col min="7432" max="7432" width="15.25" style="5" customWidth="1"/>
    <col min="7433" max="7433" width="12.75" style="5" bestFit="1" customWidth="1"/>
    <col min="7434" max="7434" width="11.875" style="5" customWidth="1"/>
    <col min="7435" max="7435" width="10.875" style="5" customWidth="1"/>
    <col min="7436" max="7436" width="8" style="5" customWidth="1"/>
    <col min="7437" max="7440" width="9" style="5"/>
    <col min="7441" max="7441" width="15.875" style="5" customWidth="1"/>
    <col min="7442" max="7442" width="13.75" style="5" customWidth="1"/>
    <col min="7443" max="7443" width="16.75" style="5" customWidth="1"/>
    <col min="7444" max="7679" width="9" style="5"/>
    <col min="7680" max="7680" width="4.625" style="5" customWidth="1"/>
    <col min="7681" max="7681" width="65.75" style="5" customWidth="1"/>
    <col min="7682" max="7682" width="17.625" style="5" customWidth="1"/>
    <col min="7683" max="7683" width="17.25" style="5" customWidth="1"/>
    <col min="7684" max="7684" width="13.375" style="5" customWidth="1"/>
    <col min="7685" max="7685" width="14" style="5" customWidth="1"/>
    <col min="7686" max="7686" width="14.125" style="5" customWidth="1"/>
    <col min="7687" max="7687" width="11.125" style="5" customWidth="1"/>
    <col min="7688" max="7688" width="15.25" style="5" customWidth="1"/>
    <col min="7689" max="7689" width="12.75" style="5" bestFit="1" customWidth="1"/>
    <col min="7690" max="7690" width="11.875" style="5" customWidth="1"/>
    <col min="7691" max="7691" width="10.875" style="5" customWidth="1"/>
    <col min="7692" max="7692" width="8" style="5" customWidth="1"/>
    <col min="7693" max="7696" width="9" style="5"/>
    <col min="7697" max="7697" width="15.875" style="5" customWidth="1"/>
    <col min="7698" max="7698" width="13.75" style="5" customWidth="1"/>
    <col min="7699" max="7699" width="16.75" style="5" customWidth="1"/>
    <col min="7700" max="7935" width="9" style="5"/>
    <col min="7936" max="7936" width="4.625" style="5" customWidth="1"/>
    <col min="7937" max="7937" width="65.75" style="5" customWidth="1"/>
    <col min="7938" max="7938" width="17.625" style="5" customWidth="1"/>
    <col min="7939" max="7939" width="17.25" style="5" customWidth="1"/>
    <col min="7940" max="7940" width="13.375" style="5" customWidth="1"/>
    <col min="7941" max="7941" width="14" style="5" customWidth="1"/>
    <col min="7942" max="7942" width="14.125" style="5" customWidth="1"/>
    <col min="7943" max="7943" width="11.125" style="5" customWidth="1"/>
    <col min="7944" max="7944" width="15.25" style="5" customWidth="1"/>
    <col min="7945" max="7945" width="12.75" style="5" bestFit="1" customWidth="1"/>
    <col min="7946" max="7946" width="11.875" style="5" customWidth="1"/>
    <col min="7947" max="7947" width="10.875" style="5" customWidth="1"/>
    <col min="7948" max="7948" width="8" style="5" customWidth="1"/>
    <col min="7949" max="7952" width="9" style="5"/>
    <col min="7953" max="7953" width="15.875" style="5" customWidth="1"/>
    <col min="7954" max="7954" width="13.75" style="5" customWidth="1"/>
    <col min="7955" max="7955" width="16.75" style="5" customWidth="1"/>
    <col min="7956" max="8191" width="9" style="5"/>
    <col min="8192" max="8192" width="4.625" style="5" customWidth="1"/>
    <col min="8193" max="8193" width="65.75" style="5" customWidth="1"/>
    <col min="8194" max="8194" width="17.625" style="5" customWidth="1"/>
    <col min="8195" max="8195" width="17.25" style="5" customWidth="1"/>
    <col min="8196" max="8196" width="13.375" style="5" customWidth="1"/>
    <col min="8197" max="8197" width="14" style="5" customWidth="1"/>
    <col min="8198" max="8198" width="14.125" style="5" customWidth="1"/>
    <col min="8199" max="8199" width="11.125" style="5" customWidth="1"/>
    <col min="8200" max="8200" width="15.25" style="5" customWidth="1"/>
    <col min="8201" max="8201" width="12.75" style="5" bestFit="1" customWidth="1"/>
    <col min="8202" max="8202" width="11.875" style="5" customWidth="1"/>
    <col min="8203" max="8203" width="10.875" style="5" customWidth="1"/>
    <col min="8204" max="8204" width="8" style="5" customWidth="1"/>
    <col min="8205" max="8208" width="9" style="5"/>
    <col min="8209" max="8209" width="15.875" style="5" customWidth="1"/>
    <col min="8210" max="8210" width="13.75" style="5" customWidth="1"/>
    <col min="8211" max="8211" width="16.75" style="5" customWidth="1"/>
    <col min="8212" max="8447" width="9" style="5"/>
    <col min="8448" max="8448" width="4.625" style="5" customWidth="1"/>
    <col min="8449" max="8449" width="65.75" style="5" customWidth="1"/>
    <col min="8450" max="8450" width="17.625" style="5" customWidth="1"/>
    <col min="8451" max="8451" width="17.25" style="5" customWidth="1"/>
    <col min="8452" max="8452" width="13.375" style="5" customWidth="1"/>
    <col min="8453" max="8453" width="14" style="5" customWidth="1"/>
    <col min="8454" max="8454" width="14.125" style="5" customWidth="1"/>
    <col min="8455" max="8455" width="11.125" style="5" customWidth="1"/>
    <col min="8456" max="8456" width="15.25" style="5" customWidth="1"/>
    <col min="8457" max="8457" width="12.75" style="5" bestFit="1" customWidth="1"/>
    <col min="8458" max="8458" width="11.875" style="5" customWidth="1"/>
    <col min="8459" max="8459" width="10.875" style="5" customWidth="1"/>
    <col min="8460" max="8460" width="8" style="5" customWidth="1"/>
    <col min="8461" max="8464" width="9" style="5"/>
    <col min="8465" max="8465" width="15.875" style="5" customWidth="1"/>
    <col min="8466" max="8466" width="13.75" style="5" customWidth="1"/>
    <col min="8467" max="8467" width="16.75" style="5" customWidth="1"/>
    <col min="8468" max="8703" width="9" style="5"/>
    <col min="8704" max="8704" width="4.625" style="5" customWidth="1"/>
    <col min="8705" max="8705" width="65.75" style="5" customWidth="1"/>
    <col min="8706" max="8706" width="17.625" style="5" customWidth="1"/>
    <col min="8707" max="8707" width="17.25" style="5" customWidth="1"/>
    <col min="8708" max="8708" width="13.375" style="5" customWidth="1"/>
    <col min="8709" max="8709" width="14" style="5" customWidth="1"/>
    <col min="8710" max="8710" width="14.125" style="5" customWidth="1"/>
    <col min="8711" max="8711" width="11.125" style="5" customWidth="1"/>
    <col min="8712" max="8712" width="15.25" style="5" customWidth="1"/>
    <col min="8713" max="8713" width="12.75" style="5" bestFit="1" customWidth="1"/>
    <col min="8714" max="8714" width="11.875" style="5" customWidth="1"/>
    <col min="8715" max="8715" width="10.875" style="5" customWidth="1"/>
    <col min="8716" max="8716" width="8" style="5" customWidth="1"/>
    <col min="8717" max="8720" width="9" style="5"/>
    <col min="8721" max="8721" width="15.875" style="5" customWidth="1"/>
    <col min="8722" max="8722" width="13.75" style="5" customWidth="1"/>
    <col min="8723" max="8723" width="16.75" style="5" customWidth="1"/>
    <col min="8724" max="8959" width="9" style="5"/>
    <col min="8960" max="8960" width="4.625" style="5" customWidth="1"/>
    <col min="8961" max="8961" width="65.75" style="5" customWidth="1"/>
    <col min="8962" max="8962" width="17.625" style="5" customWidth="1"/>
    <col min="8963" max="8963" width="17.25" style="5" customWidth="1"/>
    <col min="8964" max="8964" width="13.375" style="5" customWidth="1"/>
    <col min="8965" max="8965" width="14" style="5" customWidth="1"/>
    <col min="8966" max="8966" width="14.125" style="5" customWidth="1"/>
    <col min="8967" max="8967" width="11.125" style="5" customWidth="1"/>
    <col min="8968" max="8968" width="15.25" style="5" customWidth="1"/>
    <col min="8969" max="8969" width="12.75" style="5" bestFit="1" customWidth="1"/>
    <col min="8970" max="8970" width="11.875" style="5" customWidth="1"/>
    <col min="8971" max="8971" width="10.875" style="5" customWidth="1"/>
    <col min="8972" max="8972" width="8" style="5" customWidth="1"/>
    <col min="8973" max="8976" width="9" style="5"/>
    <col min="8977" max="8977" width="15.875" style="5" customWidth="1"/>
    <col min="8978" max="8978" width="13.75" style="5" customWidth="1"/>
    <col min="8979" max="8979" width="16.75" style="5" customWidth="1"/>
    <col min="8980" max="9215" width="9" style="5"/>
    <col min="9216" max="9216" width="4.625" style="5" customWidth="1"/>
    <col min="9217" max="9217" width="65.75" style="5" customWidth="1"/>
    <col min="9218" max="9218" width="17.625" style="5" customWidth="1"/>
    <col min="9219" max="9219" width="17.25" style="5" customWidth="1"/>
    <col min="9220" max="9220" width="13.375" style="5" customWidth="1"/>
    <col min="9221" max="9221" width="14" style="5" customWidth="1"/>
    <col min="9222" max="9222" width="14.125" style="5" customWidth="1"/>
    <col min="9223" max="9223" width="11.125" style="5" customWidth="1"/>
    <col min="9224" max="9224" width="15.25" style="5" customWidth="1"/>
    <col min="9225" max="9225" width="12.75" style="5" bestFit="1" customWidth="1"/>
    <col min="9226" max="9226" width="11.875" style="5" customWidth="1"/>
    <col min="9227" max="9227" width="10.875" style="5" customWidth="1"/>
    <col min="9228" max="9228" width="8" style="5" customWidth="1"/>
    <col min="9229" max="9232" width="9" style="5"/>
    <col min="9233" max="9233" width="15.875" style="5" customWidth="1"/>
    <col min="9234" max="9234" width="13.75" style="5" customWidth="1"/>
    <col min="9235" max="9235" width="16.75" style="5" customWidth="1"/>
    <col min="9236" max="9471" width="9" style="5"/>
    <col min="9472" max="9472" width="4.625" style="5" customWidth="1"/>
    <col min="9473" max="9473" width="65.75" style="5" customWidth="1"/>
    <col min="9474" max="9474" width="17.625" style="5" customWidth="1"/>
    <col min="9475" max="9475" width="17.25" style="5" customWidth="1"/>
    <col min="9476" max="9476" width="13.375" style="5" customWidth="1"/>
    <col min="9477" max="9477" width="14" style="5" customWidth="1"/>
    <col min="9478" max="9478" width="14.125" style="5" customWidth="1"/>
    <col min="9479" max="9479" width="11.125" style="5" customWidth="1"/>
    <col min="9480" max="9480" width="15.25" style="5" customWidth="1"/>
    <col min="9481" max="9481" width="12.75" style="5" bestFit="1" customWidth="1"/>
    <col min="9482" max="9482" width="11.875" style="5" customWidth="1"/>
    <col min="9483" max="9483" width="10.875" style="5" customWidth="1"/>
    <col min="9484" max="9484" width="8" style="5" customWidth="1"/>
    <col min="9485" max="9488" width="9" style="5"/>
    <col min="9489" max="9489" width="15.875" style="5" customWidth="1"/>
    <col min="9490" max="9490" width="13.75" style="5" customWidth="1"/>
    <col min="9491" max="9491" width="16.75" style="5" customWidth="1"/>
    <col min="9492" max="9727" width="9" style="5"/>
    <col min="9728" max="9728" width="4.625" style="5" customWidth="1"/>
    <col min="9729" max="9729" width="65.75" style="5" customWidth="1"/>
    <col min="9730" max="9730" width="17.625" style="5" customWidth="1"/>
    <col min="9731" max="9731" width="17.25" style="5" customWidth="1"/>
    <col min="9732" max="9732" width="13.375" style="5" customWidth="1"/>
    <col min="9733" max="9733" width="14" style="5" customWidth="1"/>
    <col min="9734" max="9734" width="14.125" style="5" customWidth="1"/>
    <col min="9735" max="9735" width="11.125" style="5" customWidth="1"/>
    <col min="9736" max="9736" width="15.25" style="5" customWidth="1"/>
    <col min="9737" max="9737" width="12.75" style="5" bestFit="1" customWidth="1"/>
    <col min="9738" max="9738" width="11.875" style="5" customWidth="1"/>
    <col min="9739" max="9739" width="10.875" style="5" customWidth="1"/>
    <col min="9740" max="9740" width="8" style="5" customWidth="1"/>
    <col min="9741" max="9744" width="9" style="5"/>
    <col min="9745" max="9745" width="15.875" style="5" customWidth="1"/>
    <col min="9746" max="9746" width="13.75" style="5" customWidth="1"/>
    <col min="9747" max="9747" width="16.75" style="5" customWidth="1"/>
    <col min="9748" max="9983" width="9" style="5"/>
    <col min="9984" max="9984" width="4.625" style="5" customWidth="1"/>
    <col min="9985" max="9985" width="65.75" style="5" customWidth="1"/>
    <col min="9986" max="9986" width="17.625" style="5" customWidth="1"/>
    <col min="9987" max="9987" width="17.25" style="5" customWidth="1"/>
    <col min="9988" max="9988" width="13.375" style="5" customWidth="1"/>
    <col min="9989" max="9989" width="14" style="5" customWidth="1"/>
    <col min="9990" max="9990" width="14.125" style="5" customWidth="1"/>
    <col min="9991" max="9991" width="11.125" style="5" customWidth="1"/>
    <col min="9992" max="9992" width="15.25" style="5" customWidth="1"/>
    <col min="9993" max="9993" width="12.75" style="5" bestFit="1" customWidth="1"/>
    <col min="9994" max="9994" width="11.875" style="5" customWidth="1"/>
    <col min="9995" max="9995" width="10.875" style="5" customWidth="1"/>
    <col min="9996" max="9996" width="8" style="5" customWidth="1"/>
    <col min="9997" max="10000" width="9" style="5"/>
    <col min="10001" max="10001" width="15.875" style="5" customWidth="1"/>
    <col min="10002" max="10002" width="13.75" style="5" customWidth="1"/>
    <col min="10003" max="10003" width="16.75" style="5" customWidth="1"/>
    <col min="10004" max="10239" width="9" style="5"/>
    <col min="10240" max="10240" width="4.625" style="5" customWidth="1"/>
    <col min="10241" max="10241" width="65.75" style="5" customWidth="1"/>
    <col min="10242" max="10242" width="17.625" style="5" customWidth="1"/>
    <col min="10243" max="10243" width="17.25" style="5" customWidth="1"/>
    <col min="10244" max="10244" width="13.375" style="5" customWidth="1"/>
    <col min="10245" max="10245" width="14" style="5" customWidth="1"/>
    <col min="10246" max="10246" width="14.125" style="5" customWidth="1"/>
    <col min="10247" max="10247" width="11.125" style="5" customWidth="1"/>
    <col min="10248" max="10248" width="15.25" style="5" customWidth="1"/>
    <col min="10249" max="10249" width="12.75" style="5" bestFit="1" customWidth="1"/>
    <col min="10250" max="10250" width="11.875" style="5" customWidth="1"/>
    <col min="10251" max="10251" width="10.875" style="5" customWidth="1"/>
    <col min="10252" max="10252" width="8" style="5" customWidth="1"/>
    <col min="10253" max="10256" width="9" style="5"/>
    <col min="10257" max="10257" width="15.875" style="5" customWidth="1"/>
    <col min="10258" max="10258" width="13.75" style="5" customWidth="1"/>
    <col min="10259" max="10259" width="16.75" style="5" customWidth="1"/>
    <col min="10260" max="10495" width="9" style="5"/>
    <col min="10496" max="10496" width="4.625" style="5" customWidth="1"/>
    <col min="10497" max="10497" width="65.75" style="5" customWidth="1"/>
    <col min="10498" max="10498" width="17.625" style="5" customWidth="1"/>
    <col min="10499" max="10499" width="17.25" style="5" customWidth="1"/>
    <col min="10500" max="10500" width="13.375" style="5" customWidth="1"/>
    <col min="10501" max="10501" width="14" style="5" customWidth="1"/>
    <col min="10502" max="10502" width="14.125" style="5" customWidth="1"/>
    <col min="10503" max="10503" width="11.125" style="5" customWidth="1"/>
    <col min="10504" max="10504" width="15.25" style="5" customWidth="1"/>
    <col min="10505" max="10505" width="12.75" style="5" bestFit="1" customWidth="1"/>
    <col min="10506" max="10506" width="11.875" style="5" customWidth="1"/>
    <col min="10507" max="10507" width="10.875" style="5" customWidth="1"/>
    <col min="10508" max="10508" width="8" style="5" customWidth="1"/>
    <col min="10509" max="10512" width="9" style="5"/>
    <col min="10513" max="10513" width="15.875" style="5" customWidth="1"/>
    <col min="10514" max="10514" width="13.75" style="5" customWidth="1"/>
    <col min="10515" max="10515" width="16.75" style="5" customWidth="1"/>
    <col min="10516" max="10751" width="9" style="5"/>
    <col min="10752" max="10752" width="4.625" style="5" customWidth="1"/>
    <col min="10753" max="10753" width="65.75" style="5" customWidth="1"/>
    <col min="10754" max="10754" width="17.625" style="5" customWidth="1"/>
    <col min="10755" max="10755" width="17.25" style="5" customWidth="1"/>
    <col min="10756" max="10756" width="13.375" style="5" customWidth="1"/>
    <col min="10757" max="10757" width="14" style="5" customWidth="1"/>
    <col min="10758" max="10758" width="14.125" style="5" customWidth="1"/>
    <col min="10759" max="10759" width="11.125" style="5" customWidth="1"/>
    <col min="10760" max="10760" width="15.25" style="5" customWidth="1"/>
    <col min="10761" max="10761" width="12.75" style="5" bestFit="1" customWidth="1"/>
    <col min="10762" max="10762" width="11.875" style="5" customWidth="1"/>
    <col min="10763" max="10763" width="10.875" style="5" customWidth="1"/>
    <col min="10764" max="10764" width="8" style="5" customWidth="1"/>
    <col min="10765" max="10768" width="9" style="5"/>
    <col min="10769" max="10769" width="15.875" style="5" customWidth="1"/>
    <col min="10770" max="10770" width="13.75" style="5" customWidth="1"/>
    <col min="10771" max="10771" width="16.75" style="5" customWidth="1"/>
    <col min="10772" max="11007" width="9" style="5"/>
    <col min="11008" max="11008" width="4.625" style="5" customWidth="1"/>
    <col min="11009" max="11009" width="65.75" style="5" customWidth="1"/>
    <col min="11010" max="11010" width="17.625" style="5" customWidth="1"/>
    <col min="11011" max="11011" width="17.25" style="5" customWidth="1"/>
    <col min="11012" max="11012" width="13.375" style="5" customWidth="1"/>
    <col min="11013" max="11013" width="14" style="5" customWidth="1"/>
    <col min="11014" max="11014" width="14.125" style="5" customWidth="1"/>
    <col min="11015" max="11015" width="11.125" style="5" customWidth="1"/>
    <col min="11016" max="11016" width="15.25" style="5" customWidth="1"/>
    <col min="11017" max="11017" width="12.75" style="5" bestFit="1" customWidth="1"/>
    <col min="11018" max="11018" width="11.875" style="5" customWidth="1"/>
    <col min="11019" max="11019" width="10.875" style="5" customWidth="1"/>
    <col min="11020" max="11020" width="8" style="5" customWidth="1"/>
    <col min="11021" max="11024" width="9" style="5"/>
    <col min="11025" max="11025" width="15.875" style="5" customWidth="1"/>
    <col min="11026" max="11026" width="13.75" style="5" customWidth="1"/>
    <col min="11027" max="11027" width="16.75" style="5" customWidth="1"/>
    <col min="11028" max="11263" width="9" style="5"/>
    <col min="11264" max="11264" width="4.625" style="5" customWidth="1"/>
    <col min="11265" max="11265" width="65.75" style="5" customWidth="1"/>
    <col min="11266" max="11266" width="17.625" style="5" customWidth="1"/>
    <col min="11267" max="11267" width="17.25" style="5" customWidth="1"/>
    <col min="11268" max="11268" width="13.375" style="5" customWidth="1"/>
    <col min="11269" max="11269" width="14" style="5" customWidth="1"/>
    <col min="11270" max="11270" width="14.125" style="5" customWidth="1"/>
    <col min="11271" max="11271" width="11.125" style="5" customWidth="1"/>
    <col min="11272" max="11272" width="15.25" style="5" customWidth="1"/>
    <col min="11273" max="11273" width="12.75" style="5" bestFit="1" customWidth="1"/>
    <col min="11274" max="11274" width="11.875" style="5" customWidth="1"/>
    <col min="11275" max="11275" width="10.875" style="5" customWidth="1"/>
    <col min="11276" max="11276" width="8" style="5" customWidth="1"/>
    <col min="11277" max="11280" width="9" style="5"/>
    <col min="11281" max="11281" width="15.875" style="5" customWidth="1"/>
    <col min="11282" max="11282" width="13.75" style="5" customWidth="1"/>
    <col min="11283" max="11283" width="16.75" style="5" customWidth="1"/>
    <col min="11284" max="11519" width="9" style="5"/>
    <col min="11520" max="11520" width="4.625" style="5" customWidth="1"/>
    <col min="11521" max="11521" width="65.75" style="5" customWidth="1"/>
    <col min="11522" max="11522" width="17.625" style="5" customWidth="1"/>
    <col min="11523" max="11523" width="17.25" style="5" customWidth="1"/>
    <col min="11524" max="11524" width="13.375" style="5" customWidth="1"/>
    <col min="11525" max="11525" width="14" style="5" customWidth="1"/>
    <col min="11526" max="11526" width="14.125" style="5" customWidth="1"/>
    <col min="11527" max="11527" width="11.125" style="5" customWidth="1"/>
    <col min="11528" max="11528" width="15.25" style="5" customWidth="1"/>
    <col min="11529" max="11529" width="12.75" style="5" bestFit="1" customWidth="1"/>
    <col min="11530" max="11530" width="11.875" style="5" customWidth="1"/>
    <col min="11531" max="11531" width="10.875" style="5" customWidth="1"/>
    <col min="11532" max="11532" width="8" style="5" customWidth="1"/>
    <col min="11533" max="11536" width="9" style="5"/>
    <col min="11537" max="11537" width="15.875" style="5" customWidth="1"/>
    <col min="11538" max="11538" width="13.75" style="5" customWidth="1"/>
    <col min="11539" max="11539" width="16.75" style="5" customWidth="1"/>
    <col min="11540" max="11775" width="9" style="5"/>
    <col min="11776" max="11776" width="4.625" style="5" customWidth="1"/>
    <col min="11777" max="11777" width="65.75" style="5" customWidth="1"/>
    <col min="11778" max="11778" width="17.625" style="5" customWidth="1"/>
    <col min="11779" max="11779" width="17.25" style="5" customWidth="1"/>
    <col min="11780" max="11780" width="13.375" style="5" customWidth="1"/>
    <col min="11781" max="11781" width="14" style="5" customWidth="1"/>
    <col min="11782" max="11782" width="14.125" style="5" customWidth="1"/>
    <col min="11783" max="11783" width="11.125" style="5" customWidth="1"/>
    <col min="11784" max="11784" width="15.25" style="5" customWidth="1"/>
    <col min="11785" max="11785" width="12.75" style="5" bestFit="1" customWidth="1"/>
    <col min="11786" max="11786" width="11.875" style="5" customWidth="1"/>
    <col min="11787" max="11787" width="10.875" style="5" customWidth="1"/>
    <col min="11788" max="11788" width="8" style="5" customWidth="1"/>
    <col min="11789" max="11792" width="9" style="5"/>
    <col min="11793" max="11793" width="15.875" style="5" customWidth="1"/>
    <col min="11794" max="11794" width="13.75" style="5" customWidth="1"/>
    <col min="11795" max="11795" width="16.75" style="5" customWidth="1"/>
    <col min="11796" max="12031" width="9" style="5"/>
    <col min="12032" max="12032" width="4.625" style="5" customWidth="1"/>
    <col min="12033" max="12033" width="65.75" style="5" customWidth="1"/>
    <col min="12034" max="12034" width="17.625" style="5" customWidth="1"/>
    <col min="12035" max="12035" width="17.25" style="5" customWidth="1"/>
    <col min="12036" max="12036" width="13.375" style="5" customWidth="1"/>
    <col min="12037" max="12037" width="14" style="5" customWidth="1"/>
    <col min="12038" max="12038" width="14.125" style="5" customWidth="1"/>
    <col min="12039" max="12039" width="11.125" style="5" customWidth="1"/>
    <col min="12040" max="12040" width="15.25" style="5" customWidth="1"/>
    <col min="12041" max="12041" width="12.75" style="5" bestFit="1" customWidth="1"/>
    <col min="12042" max="12042" width="11.875" style="5" customWidth="1"/>
    <col min="12043" max="12043" width="10.875" style="5" customWidth="1"/>
    <col min="12044" max="12044" width="8" style="5" customWidth="1"/>
    <col min="12045" max="12048" width="9" style="5"/>
    <col min="12049" max="12049" width="15.875" style="5" customWidth="1"/>
    <col min="12050" max="12050" width="13.75" style="5" customWidth="1"/>
    <col min="12051" max="12051" width="16.75" style="5" customWidth="1"/>
    <col min="12052" max="12287" width="9" style="5"/>
    <col min="12288" max="12288" width="4.625" style="5" customWidth="1"/>
    <col min="12289" max="12289" width="65.75" style="5" customWidth="1"/>
    <col min="12290" max="12290" width="17.625" style="5" customWidth="1"/>
    <col min="12291" max="12291" width="17.25" style="5" customWidth="1"/>
    <col min="12292" max="12292" width="13.375" style="5" customWidth="1"/>
    <col min="12293" max="12293" width="14" style="5" customWidth="1"/>
    <col min="12294" max="12294" width="14.125" style="5" customWidth="1"/>
    <col min="12295" max="12295" width="11.125" style="5" customWidth="1"/>
    <col min="12296" max="12296" width="15.25" style="5" customWidth="1"/>
    <col min="12297" max="12297" width="12.75" style="5" bestFit="1" customWidth="1"/>
    <col min="12298" max="12298" width="11.875" style="5" customWidth="1"/>
    <col min="12299" max="12299" width="10.875" style="5" customWidth="1"/>
    <col min="12300" max="12300" width="8" style="5" customWidth="1"/>
    <col min="12301" max="12304" width="9" style="5"/>
    <col min="12305" max="12305" width="15.875" style="5" customWidth="1"/>
    <col min="12306" max="12306" width="13.75" style="5" customWidth="1"/>
    <col min="12307" max="12307" width="16.75" style="5" customWidth="1"/>
    <col min="12308" max="12543" width="9" style="5"/>
    <col min="12544" max="12544" width="4.625" style="5" customWidth="1"/>
    <col min="12545" max="12545" width="65.75" style="5" customWidth="1"/>
    <col min="12546" max="12546" width="17.625" style="5" customWidth="1"/>
    <col min="12547" max="12547" width="17.25" style="5" customWidth="1"/>
    <col min="12548" max="12548" width="13.375" style="5" customWidth="1"/>
    <col min="12549" max="12549" width="14" style="5" customWidth="1"/>
    <col min="12550" max="12550" width="14.125" style="5" customWidth="1"/>
    <col min="12551" max="12551" width="11.125" style="5" customWidth="1"/>
    <col min="12552" max="12552" width="15.25" style="5" customWidth="1"/>
    <col min="12553" max="12553" width="12.75" style="5" bestFit="1" customWidth="1"/>
    <col min="12554" max="12554" width="11.875" style="5" customWidth="1"/>
    <col min="12555" max="12555" width="10.875" style="5" customWidth="1"/>
    <col min="12556" max="12556" width="8" style="5" customWidth="1"/>
    <col min="12557" max="12560" width="9" style="5"/>
    <col min="12561" max="12561" width="15.875" style="5" customWidth="1"/>
    <col min="12562" max="12562" width="13.75" style="5" customWidth="1"/>
    <col min="12563" max="12563" width="16.75" style="5" customWidth="1"/>
    <col min="12564" max="12799" width="9" style="5"/>
    <col min="12800" max="12800" width="4.625" style="5" customWidth="1"/>
    <col min="12801" max="12801" width="65.75" style="5" customWidth="1"/>
    <col min="12802" max="12802" width="17.625" style="5" customWidth="1"/>
    <col min="12803" max="12803" width="17.25" style="5" customWidth="1"/>
    <col min="12804" max="12804" width="13.375" style="5" customWidth="1"/>
    <col min="12805" max="12805" width="14" style="5" customWidth="1"/>
    <col min="12806" max="12806" width="14.125" style="5" customWidth="1"/>
    <col min="12807" max="12807" width="11.125" style="5" customWidth="1"/>
    <col min="12808" max="12808" width="15.25" style="5" customWidth="1"/>
    <col min="12809" max="12809" width="12.75" style="5" bestFit="1" customWidth="1"/>
    <col min="12810" max="12810" width="11.875" style="5" customWidth="1"/>
    <col min="12811" max="12811" width="10.875" style="5" customWidth="1"/>
    <col min="12812" max="12812" width="8" style="5" customWidth="1"/>
    <col min="12813" max="12816" width="9" style="5"/>
    <col min="12817" max="12817" width="15.875" style="5" customWidth="1"/>
    <col min="12818" max="12818" width="13.75" style="5" customWidth="1"/>
    <col min="12819" max="12819" width="16.75" style="5" customWidth="1"/>
    <col min="12820" max="13055" width="9" style="5"/>
    <col min="13056" max="13056" width="4.625" style="5" customWidth="1"/>
    <col min="13057" max="13057" width="65.75" style="5" customWidth="1"/>
    <col min="13058" max="13058" width="17.625" style="5" customWidth="1"/>
    <col min="13059" max="13059" width="17.25" style="5" customWidth="1"/>
    <col min="13060" max="13060" width="13.375" style="5" customWidth="1"/>
    <col min="13061" max="13061" width="14" style="5" customWidth="1"/>
    <col min="13062" max="13062" width="14.125" style="5" customWidth="1"/>
    <col min="13063" max="13063" width="11.125" style="5" customWidth="1"/>
    <col min="13064" max="13064" width="15.25" style="5" customWidth="1"/>
    <col min="13065" max="13065" width="12.75" style="5" bestFit="1" customWidth="1"/>
    <col min="13066" max="13066" width="11.875" style="5" customWidth="1"/>
    <col min="13067" max="13067" width="10.875" style="5" customWidth="1"/>
    <col min="13068" max="13068" width="8" style="5" customWidth="1"/>
    <col min="13069" max="13072" width="9" style="5"/>
    <col min="13073" max="13073" width="15.875" style="5" customWidth="1"/>
    <col min="13074" max="13074" width="13.75" style="5" customWidth="1"/>
    <col min="13075" max="13075" width="16.75" style="5" customWidth="1"/>
    <col min="13076" max="13311" width="9" style="5"/>
    <col min="13312" max="13312" width="4.625" style="5" customWidth="1"/>
    <col min="13313" max="13313" width="65.75" style="5" customWidth="1"/>
    <col min="13314" max="13314" width="17.625" style="5" customWidth="1"/>
    <col min="13315" max="13315" width="17.25" style="5" customWidth="1"/>
    <col min="13316" max="13316" width="13.375" style="5" customWidth="1"/>
    <col min="13317" max="13317" width="14" style="5" customWidth="1"/>
    <col min="13318" max="13318" width="14.125" style="5" customWidth="1"/>
    <col min="13319" max="13319" width="11.125" style="5" customWidth="1"/>
    <col min="13320" max="13320" width="15.25" style="5" customWidth="1"/>
    <col min="13321" max="13321" width="12.75" style="5" bestFit="1" customWidth="1"/>
    <col min="13322" max="13322" width="11.875" style="5" customWidth="1"/>
    <col min="13323" max="13323" width="10.875" style="5" customWidth="1"/>
    <col min="13324" max="13324" width="8" style="5" customWidth="1"/>
    <col min="13325" max="13328" width="9" style="5"/>
    <col min="13329" max="13329" width="15.875" style="5" customWidth="1"/>
    <col min="13330" max="13330" width="13.75" style="5" customWidth="1"/>
    <col min="13331" max="13331" width="16.75" style="5" customWidth="1"/>
    <col min="13332" max="13567" width="9" style="5"/>
    <col min="13568" max="13568" width="4.625" style="5" customWidth="1"/>
    <col min="13569" max="13569" width="65.75" style="5" customWidth="1"/>
    <col min="13570" max="13570" width="17.625" style="5" customWidth="1"/>
    <col min="13571" max="13571" width="17.25" style="5" customWidth="1"/>
    <col min="13572" max="13572" width="13.375" style="5" customWidth="1"/>
    <col min="13573" max="13573" width="14" style="5" customWidth="1"/>
    <col min="13574" max="13574" width="14.125" style="5" customWidth="1"/>
    <col min="13575" max="13575" width="11.125" style="5" customWidth="1"/>
    <col min="13576" max="13576" width="15.25" style="5" customWidth="1"/>
    <col min="13577" max="13577" width="12.75" style="5" bestFit="1" customWidth="1"/>
    <col min="13578" max="13578" width="11.875" style="5" customWidth="1"/>
    <col min="13579" max="13579" width="10.875" style="5" customWidth="1"/>
    <col min="13580" max="13580" width="8" style="5" customWidth="1"/>
    <col min="13581" max="13584" width="9" style="5"/>
    <col min="13585" max="13585" width="15.875" style="5" customWidth="1"/>
    <col min="13586" max="13586" width="13.75" style="5" customWidth="1"/>
    <col min="13587" max="13587" width="16.75" style="5" customWidth="1"/>
    <col min="13588" max="13823" width="9" style="5"/>
    <col min="13824" max="13824" width="4.625" style="5" customWidth="1"/>
    <col min="13825" max="13825" width="65.75" style="5" customWidth="1"/>
    <col min="13826" max="13826" width="17.625" style="5" customWidth="1"/>
    <col min="13827" max="13827" width="17.25" style="5" customWidth="1"/>
    <col min="13828" max="13828" width="13.375" style="5" customWidth="1"/>
    <col min="13829" max="13829" width="14" style="5" customWidth="1"/>
    <col min="13830" max="13830" width="14.125" style="5" customWidth="1"/>
    <col min="13831" max="13831" width="11.125" style="5" customWidth="1"/>
    <col min="13832" max="13832" width="15.25" style="5" customWidth="1"/>
    <col min="13833" max="13833" width="12.75" style="5" bestFit="1" customWidth="1"/>
    <col min="13834" max="13834" width="11.875" style="5" customWidth="1"/>
    <col min="13835" max="13835" width="10.875" style="5" customWidth="1"/>
    <col min="13836" max="13836" width="8" style="5" customWidth="1"/>
    <col min="13837" max="13840" width="9" style="5"/>
    <col min="13841" max="13841" width="15.875" style="5" customWidth="1"/>
    <col min="13842" max="13842" width="13.75" style="5" customWidth="1"/>
    <col min="13843" max="13843" width="16.75" style="5" customWidth="1"/>
    <col min="13844" max="14079" width="9" style="5"/>
    <col min="14080" max="14080" width="4.625" style="5" customWidth="1"/>
    <col min="14081" max="14081" width="65.75" style="5" customWidth="1"/>
    <col min="14082" max="14082" width="17.625" style="5" customWidth="1"/>
    <col min="14083" max="14083" width="17.25" style="5" customWidth="1"/>
    <col min="14084" max="14084" width="13.375" style="5" customWidth="1"/>
    <col min="14085" max="14085" width="14" style="5" customWidth="1"/>
    <col min="14086" max="14086" width="14.125" style="5" customWidth="1"/>
    <col min="14087" max="14087" width="11.125" style="5" customWidth="1"/>
    <col min="14088" max="14088" width="15.25" style="5" customWidth="1"/>
    <col min="14089" max="14089" width="12.75" style="5" bestFit="1" customWidth="1"/>
    <col min="14090" max="14090" width="11.875" style="5" customWidth="1"/>
    <col min="14091" max="14091" width="10.875" style="5" customWidth="1"/>
    <col min="14092" max="14092" width="8" style="5" customWidth="1"/>
    <col min="14093" max="14096" width="9" style="5"/>
    <col min="14097" max="14097" width="15.875" style="5" customWidth="1"/>
    <col min="14098" max="14098" width="13.75" style="5" customWidth="1"/>
    <col min="14099" max="14099" width="16.75" style="5" customWidth="1"/>
    <col min="14100" max="14335" width="9" style="5"/>
    <col min="14336" max="14336" width="4.625" style="5" customWidth="1"/>
    <col min="14337" max="14337" width="65.75" style="5" customWidth="1"/>
    <col min="14338" max="14338" width="17.625" style="5" customWidth="1"/>
    <col min="14339" max="14339" width="17.25" style="5" customWidth="1"/>
    <col min="14340" max="14340" width="13.375" style="5" customWidth="1"/>
    <col min="14341" max="14341" width="14" style="5" customWidth="1"/>
    <col min="14342" max="14342" width="14.125" style="5" customWidth="1"/>
    <col min="14343" max="14343" width="11.125" style="5" customWidth="1"/>
    <col min="14344" max="14344" width="15.25" style="5" customWidth="1"/>
    <col min="14345" max="14345" width="12.75" style="5" bestFit="1" customWidth="1"/>
    <col min="14346" max="14346" width="11.875" style="5" customWidth="1"/>
    <col min="14347" max="14347" width="10.875" style="5" customWidth="1"/>
    <col min="14348" max="14348" width="8" style="5" customWidth="1"/>
    <col min="14349" max="14352" width="9" style="5"/>
    <col min="14353" max="14353" width="15.875" style="5" customWidth="1"/>
    <col min="14354" max="14354" width="13.75" style="5" customWidth="1"/>
    <col min="14355" max="14355" width="16.75" style="5" customWidth="1"/>
    <col min="14356" max="14591" width="9" style="5"/>
    <col min="14592" max="14592" width="4.625" style="5" customWidth="1"/>
    <col min="14593" max="14593" width="65.75" style="5" customWidth="1"/>
    <col min="14594" max="14594" width="17.625" style="5" customWidth="1"/>
    <col min="14595" max="14595" width="17.25" style="5" customWidth="1"/>
    <col min="14596" max="14596" width="13.375" style="5" customWidth="1"/>
    <col min="14597" max="14597" width="14" style="5" customWidth="1"/>
    <col min="14598" max="14598" width="14.125" style="5" customWidth="1"/>
    <col min="14599" max="14599" width="11.125" style="5" customWidth="1"/>
    <col min="14600" max="14600" width="15.25" style="5" customWidth="1"/>
    <col min="14601" max="14601" width="12.75" style="5" bestFit="1" customWidth="1"/>
    <col min="14602" max="14602" width="11.875" style="5" customWidth="1"/>
    <col min="14603" max="14603" width="10.875" style="5" customWidth="1"/>
    <col min="14604" max="14604" width="8" style="5" customWidth="1"/>
    <col min="14605" max="14608" width="9" style="5"/>
    <col min="14609" max="14609" width="15.875" style="5" customWidth="1"/>
    <col min="14610" max="14610" width="13.75" style="5" customWidth="1"/>
    <col min="14611" max="14611" width="16.75" style="5" customWidth="1"/>
    <col min="14612" max="14847" width="9" style="5"/>
    <col min="14848" max="14848" width="4.625" style="5" customWidth="1"/>
    <col min="14849" max="14849" width="65.75" style="5" customWidth="1"/>
    <col min="14850" max="14850" width="17.625" style="5" customWidth="1"/>
    <col min="14851" max="14851" width="17.25" style="5" customWidth="1"/>
    <col min="14852" max="14852" width="13.375" style="5" customWidth="1"/>
    <col min="14853" max="14853" width="14" style="5" customWidth="1"/>
    <col min="14854" max="14854" width="14.125" style="5" customWidth="1"/>
    <col min="14855" max="14855" width="11.125" style="5" customWidth="1"/>
    <col min="14856" max="14856" width="15.25" style="5" customWidth="1"/>
    <col min="14857" max="14857" width="12.75" style="5" bestFit="1" customWidth="1"/>
    <col min="14858" max="14858" width="11.875" style="5" customWidth="1"/>
    <col min="14859" max="14859" width="10.875" style="5" customWidth="1"/>
    <col min="14860" max="14860" width="8" style="5" customWidth="1"/>
    <col min="14861" max="14864" width="9" style="5"/>
    <col min="14865" max="14865" width="15.875" style="5" customWidth="1"/>
    <col min="14866" max="14866" width="13.75" style="5" customWidth="1"/>
    <col min="14867" max="14867" width="16.75" style="5" customWidth="1"/>
    <col min="14868" max="15103" width="9" style="5"/>
    <col min="15104" max="15104" width="4.625" style="5" customWidth="1"/>
    <col min="15105" max="15105" width="65.75" style="5" customWidth="1"/>
    <col min="15106" max="15106" width="17.625" style="5" customWidth="1"/>
    <col min="15107" max="15107" width="17.25" style="5" customWidth="1"/>
    <col min="15108" max="15108" width="13.375" style="5" customWidth="1"/>
    <col min="15109" max="15109" width="14" style="5" customWidth="1"/>
    <col min="15110" max="15110" width="14.125" style="5" customWidth="1"/>
    <col min="15111" max="15111" width="11.125" style="5" customWidth="1"/>
    <col min="15112" max="15112" width="15.25" style="5" customWidth="1"/>
    <col min="15113" max="15113" width="12.75" style="5" bestFit="1" customWidth="1"/>
    <col min="15114" max="15114" width="11.875" style="5" customWidth="1"/>
    <col min="15115" max="15115" width="10.875" style="5" customWidth="1"/>
    <col min="15116" max="15116" width="8" style="5" customWidth="1"/>
    <col min="15117" max="15120" width="9" style="5"/>
    <col min="15121" max="15121" width="15.875" style="5" customWidth="1"/>
    <col min="15122" max="15122" width="13.75" style="5" customWidth="1"/>
    <col min="15123" max="15123" width="16.75" style="5" customWidth="1"/>
    <col min="15124" max="15359" width="9" style="5"/>
    <col min="15360" max="15360" width="4.625" style="5" customWidth="1"/>
    <col min="15361" max="15361" width="65.75" style="5" customWidth="1"/>
    <col min="15362" max="15362" width="17.625" style="5" customWidth="1"/>
    <col min="15363" max="15363" width="17.25" style="5" customWidth="1"/>
    <col min="15364" max="15364" width="13.375" style="5" customWidth="1"/>
    <col min="15365" max="15365" width="14" style="5" customWidth="1"/>
    <col min="15366" max="15366" width="14.125" style="5" customWidth="1"/>
    <col min="15367" max="15367" width="11.125" style="5" customWidth="1"/>
    <col min="15368" max="15368" width="15.25" style="5" customWidth="1"/>
    <col min="15369" max="15369" width="12.75" style="5" bestFit="1" customWidth="1"/>
    <col min="15370" max="15370" width="11.875" style="5" customWidth="1"/>
    <col min="15371" max="15371" width="10.875" style="5" customWidth="1"/>
    <col min="15372" max="15372" width="8" style="5" customWidth="1"/>
    <col min="15373" max="15376" width="9" style="5"/>
    <col min="15377" max="15377" width="15.875" style="5" customWidth="1"/>
    <col min="15378" max="15378" width="13.75" style="5" customWidth="1"/>
    <col min="15379" max="15379" width="16.75" style="5" customWidth="1"/>
    <col min="15380" max="15615" width="9" style="5"/>
    <col min="15616" max="15616" width="4.625" style="5" customWidth="1"/>
    <col min="15617" max="15617" width="65.75" style="5" customWidth="1"/>
    <col min="15618" max="15618" width="17.625" style="5" customWidth="1"/>
    <col min="15619" max="15619" width="17.25" style="5" customWidth="1"/>
    <col min="15620" max="15620" width="13.375" style="5" customWidth="1"/>
    <col min="15621" max="15621" width="14" style="5" customWidth="1"/>
    <col min="15622" max="15622" width="14.125" style="5" customWidth="1"/>
    <col min="15623" max="15623" width="11.125" style="5" customWidth="1"/>
    <col min="15624" max="15624" width="15.25" style="5" customWidth="1"/>
    <col min="15625" max="15625" width="12.75" style="5" bestFit="1" customWidth="1"/>
    <col min="15626" max="15626" width="11.875" style="5" customWidth="1"/>
    <col min="15627" max="15627" width="10.875" style="5" customWidth="1"/>
    <col min="15628" max="15628" width="8" style="5" customWidth="1"/>
    <col min="15629" max="15632" width="9" style="5"/>
    <col min="15633" max="15633" width="15.875" style="5" customWidth="1"/>
    <col min="15634" max="15634" width="13.75" style="5" customWidth="1"/>
    <col min="15635" max="15635" width="16.75" style="5" customWidth="1"/>
    <col min="15636" max="15871" width="9" style="5"/>
    <col min="15872" max="15872" width="4.625" style="5" customWidth="1"/>
    <col min="15873" max="15873" width="65.75" style="5" customWidth="1"/>
    <col min="15874" max="15874" width="17.625" style="5" customWidth="1"/>
    <col min="15875" max="15875" width="17.25" style="5" customWidth="1"/>
    <col min="15876" max="15876" width="13.375" style="5" customWidth="1"/>
    <col min="15877" max="15877" width="14" style="5" customWidth="1"/>
    <col min="15878" max="15878" width="14.125" style="5" customWidth="1"/>
    <col min="15879" max="15879" width="11.125" style="5" customWidth="1"/>
    <col min="15880" max="15880" width="15.25" style="5" customWidth="1"/>
    <col min="15881" max="15881" width="12.75" style="5" bestFit="1" customWidth="1"/>
    <col min="15882" max="15882" width="11.875" style="5" customWidth="1"/>
    <col min="15883" max="15883" width="10.875" style="5" customWidth="1"/>
    <col min="15884" max="15884" width="8" style="5" customWidth="1"/>
    <col min="15885" max="15888" width="9" style="5"/>
    <col min="15889" max="15889" width="15.875" style="5" customWidth="1"/>
    <col min="15890" max="15890" width="13.75" style="5" customWidth="1"/>
    <col min="15891" max="15891" width="16.75" style="5" customWidth="1"/>
    <col min="15892" max="16127" width="9" style="5"/>
    <col min="16128" max="16128" width="4.625" style="5" customWidth="1"/>
    <col min="16129" max="16129" width="65.75" style="5" customWidth="1"/>
    <col min="16130" max="16130" width="17.625" style="5" customWidth="1"/>
    <col min="16131" max="16131" width="17.25" style="5" customWidth="1"/>
    <col min="16132" max="16132" width="13.375" style="5" customWidth="1"/>
    <col min="16133" max="16133" width="14" style="5" customWidth="1"/>
    <col min="16134" max="16134" width="14.125" style="5" customWidth="1"/>
    <col min="16135" max="16135" width="11.125" style="5" customWidth="1"/>
    <col min="16136" max="16136" width="15.25" style="5" customWidth="1"/>
    <col min="16137" max="16137" width="12.75" style="5" bestFit="1" customWidth="1"/>
    <col min="16138" max="16138" width="11.875" style="5" customWidth="1"/>
    <col min="16139" max="16139" width="10.875" style="5" customWidth="1"/>
    <col min="16140" max="16140" width="8" style="5" customWidth="1"/>
    <col min="16141" max="16144" width="9" style="5"/>
    <col min="16145" max="16145" width="15.875" style="5" customWidth="1"/>
    <col min="16146" max="16146" width="13.75" style="5" customWidth="1"/>
    <col min="16147" max="16147" width="16.75" style="5" customWidth="1"/>
    <col min="16148" max="16384" width="9" style="5"/>
  </cols>
  <sheetData>
    <row r="1" spans="2:18" s="1" customFormat="1">
      <c r="B1" s="289" t="s">
        <v>154</v>
      </c>
      <c r="C1" s="289"/>
      <c r="D1" s="289"/>
      <c r="E1" s="289"/>
      <c r="F1" s="289"/>
      <c r="G1" s="289"/>
      <c r="H1" s="2"/>
      <c r="I1" s="3"/>
      <c r="J1" s="4"/>
      <c r="K1" s="4"/>
    </row>
    <row r="2" spans="2:18">
      <c r="B2" s="290" t="s">
        <v>307</v>
      </c>
      <c r="C2" s="290"/>
      <c r="D2" s="290"/>
      <c r="E2" s="290"/>
      <c r="F2" s="290"/>
      <c r="G2" s="290"/>
      <c r="H2" s="6"/>
      <c r="I2" s="7"/>
    </row>
    <row r="3" spans="2:18" s="1" customFormat="1" ht="33" customHeight="1">
      <c r="B3" s="184" t="s">
        <v>0</v>
      </c>
      <c r="C3" s="185" t="s">
        <v>1</v>
      </c>
      <c r="D3" s="183" t="s">
        <v>2</v>
      </c>
      <c r="E3" s="183" t="s">
        <v>3</v>
      </c>
      <c r="F3" s="183" t="s">
        <v>4</v>
      </c>
      <c r="G3" s="183" t="s">
        <v>5</v>
      </c>
      <c r="H3" s="9" t="s">
        <v>6</v>
      </c>
      <c r="I3" s="9" t="s">
        <v>7</v>
      </c>
      <c r="J3" s="4"/>
    </row>
    <row r="4" spans="2:18" s="1" customFormat="1">
      <c r="B4" s="10" t="s">
        <v>192</v>
      </c>
      <c r="C4" s="11" t="s">
        <v>195</v>
      </c>
      <c r="D4" s="27">
        <f>รายละเอียดจัดสรร!D9</f>
        <v>698000</v>
      </c>
      <c r="E4" s="27">
        <f>รายละเอียดจัดสรร!E9</f>
        <v>91000</v>
      </c>
      <c r="F4" s="13">
        <f>D4-E4</f>
        <v>607000</v>
      </c>
      <c r="G4" s="13">
        <f t="shared" ref="G4:G10" si="0">E4*100/D4</f>
        <v>13.037249283667622</v>
      </c>
      <c r="H4" s="14"/>
      <c r="I4" s="15"/>
      <c r="J4" s="16"/>
      <c r="K4" s="17"/>
      <c r="L4" s="18"/>
      <c r="M4" s="17"/>
      <c r="N4" s="19"/>
      <c r="O4" s="53">
        <v>698000</v>
      </c>
      <c r="P4" s="53">
        <v>91000</v>
      </c>
      <c r="Q4" s="53">
        <f>D4-O4</f>
        <v>0</v>
      </c>
      <c r="R4" s="53">
        <f>E4-P4</f>
        <v>0</v>
      </c>
    </row>
    <row r="5" spans="2:18" s="1" customFormat="1">
      <c r="B5" s="10" t="s">
        <v>119</v>
      </c>
      <c r="C5" s="11" t="s">
        <v>94</v>
      </c>
      <c r="D5" s="27">
        <f>รายละเอียดจัดสรร!D32</f>
        <v>27961510</v>
      </c>
      <c r="E5" s="27">
        <f>รายละเอียดจัดสรร!E32</f>
        <v>15877243</v>
      </c>
      <c r="F5" s="13">
        <f>D5-E5</f>
        <v>12084267</v>
      </c>
      <c r="G5" s="13">
        <f t="shared" si="0"/>
        <v>56.782494936789895</v>
      </c>
      <c r="H5" s="14" t="s">
        <v>8</v>
      </c>
      <c r="I5" s="15"/>
      <c r="J5" s="16">
        <v>5027014.93</v>
      </c>
      <c r="K5" s="17">
        <f>E5-J5</f>
        <v>10850228.07</v>
      </c>
      <c r="L5" s="18">
        <v>5027014.93</v>
      </c>
      <c r="M5" s="17">
        <f>D5-L5</f>
        <v>22934495.07</v>
      </c>
      <c r="N5" s="19"/>
      <c r="O5" s="227">
        <v>27961510</v>
      </c>
      <c r="P5" s="53">
        <v>15877243</v>
      </c>
      <c r="Q5" s="53">
        <f t="shared" ref="Q5:Q12" si="1">D5-O5</f>
        <v>0</v>
      </c>
      <c r="R5" s="53">
        <f t="shared" ref="R5:R12" si="2">E5-P5</f>
        <v>0</v>
      </c>
    </row>
    <row r="6" spans="2:18" s="1" customFormat="1">
      <c r="B6" s="10" t="s">
        <v>120</v>
      </c>
      <c r="C6" s="11" t="s">
        <v>100</v>
      </c>
      <c r="D6" s="27">
        <f>รายละเอียดจัดสรร!D40</f>
        <v>73100</v>
      </c>
      <c r="E6" s="27">
        <v>0</v>
      </c>
      <c r="F6" s="13">
        <f>D6-E6</f>
        <v>73100</v>
      </c>
      <c r="G6" s="13">
        <f t="shared" si="0"/>
        <v>0</v>
      </c>
      <c r="H6" s="14"/>
      <c r="I6" s="15"/>
      <c r="J6" s="16"/>
      <c r="K6" s="17"/>
      <c r="L6" s="18"/>
      <c r="M6" s="17"/>
      <c r="N6" s="19"/>
      <c r="O6" s="227">
        <v>73100</v>
      </c>
      <c r="P6" s="53">
        <v>0</v>
      </c>
      <c r="Q6" s="53">
        <f t="shared" si="1"/>
        <v>0</v>
      </c>
      <c r="R6" s="53">
        <f t="shared" si="2"/>
        <v>0</v>
      </c>
    </row>
    <row r="7" spans="2:18" s="1" customFormat="1">
      <c r="B7" s="20" t="s">
        <v>114</v>
      </c>
      <c r="C7" s="11" t="s">
        <v>99</v>
      </c>
      <c r="D7" s="27">
        <f>รายละเอียดจัดสรร!D44</f>
        <v>239100</v>
      </c>
      <c r="E7" s="102">
        <v>0</v>
      </c>
      <c r="F7" s="13">
        <f t="shared" ref="F7:F11" si="3">D7-E7</f>
        <v>239100</v>
      </c>
      <c r="G7" s="21">
        <f t="shared" si="0"/>
        <v>0</v>
      </c>
      <c r="H7" s="14" t="s">
        <v>9</v>
      </c>
      <c r="I7" s="22"/>
      <c r="J7" s="16">
        <v>56120399.490000002</v>
      </c>
      <c r="K7" s="17">
        <f t="shared" ref="K7:K11" si="4">E7-J7</f>
        <v>-56120399.490000002</v>
      </c>
      <c r="L7" s="23">
        <v>56151095.490000002</v>
      </c>
      <c r="M7" s="17">
        <f t="shared" ref="M7:M11" si="5">D7-L7</f>
        <v>-55911995.490000002</v>
      </c>
      <c r="N7" s="19"/>
      <c r="O7" s="227">
        <v>239100</v>
      </c>
      <c r="P7" s="53">
        <v>0</v>
      </c>
      <c r="Q7" s="53">
        <f t="shared" si="1"/>
        <v>0</v>
      </c>
      <c r="R7" s="53">
        <f t="shared" si="2"/>
        <v>0</v>
      </c>
    </row>
    <row r="8" spans="2:18" s="1" customFormat="1">
      <c r="B8" s="20" t="s">
        <v>196</v>
      </c>
      <c r="C8" s="223" t="s">
        <v>197</v>
      </c>
      <c r="D8" s="27">
        <f>รายละเอียดจัดสรร!D47</f>
        <v>10000</v>
      </c>
      <c r="E8" s="150">
        <v>0</v>
      </c>
      <c r="F8" s="13">
        <f t="shared" si="3"/>
        <v>10000</v>
      </c>
      <c r="G8" s="21">
        <f t="shared" si="0"/>
        <v>0</v>
      </c>
      <c r="H8" s="14"/>
      <c r="I8" s="22"/>
      <c r="J8" s="16"/>
      <c r="K8" s="17"/>
      <c r="L8" s="23"/>
      <c r="M8" s="17"/>
      <c r="N8" s="19"/>
      <c r="O8" s="227">
        <v>10000</v>
      </c>
      <c r="P8" s="53">
        <v>0</v>
      </c>
      <c r="Q8" s="53">
        <f t="shared" si="1"/>
        <v>0</v>
      </c>
      <c r="R8" s="53">
        <f t="shared" si="2"/>
        <v>0</v>
      </c>
    </row>
    <row r="9" spans="2:18" s="1" customFormat="1">
      <c r="B9" s="20" t="s">
        <v>199</v>
      </c>
      <c r="C9" s="223" t="s">
        <v>198</v>
      </c>
      <c r="D9" s="27">
        <f>รายละเอียดจัดสรร!D52</f>
        <v>26000</v>
      </c>
      <c r="E9" s="150">
        <f>รายละเอียดจัดสรร!E52</f>
        <v>13650</v>
      </c>
      <c r="F9" s="13">
        <f t="shared" ref="F9" si="6">D9-E9</f>
        <v>12350</v>
      </c>
      <c r="G9" s="21">
        <f t="shared" si="0"/>
        <v>52.5</v>
      </c>
      <c r="H9" s="14"/>
      <c r="I9" s="22"/>
      <c r="J9" s="16"/>
      <c r="K9" s="17"/>
      <c r="L9" s="23"/>
      <c r="M9" s="17"/>
      <c r="N9" s="19"/>
      <c r="O9" s="227">
        <v>26000</v>
      </c>
      <c r="P9" s="53">
        <v>13650</v>
      </c>
      <c r="Q9" s="53">
        <f t="shared" si="1"/>
        <v>0</v>
      </c>
      <c r="R9" s="53">
        <f t="shared" si="2"/>
        <v>0</v>
      </c>
    </row>
    <row r="10" spans="2:18" s="1" customFormat="1">
      <c r="B10" s="20" t="s">
        <v>161</v>
      </c>
      <c r="C10" s="11" t="s">
        <v>122</v>
      </c>
      <c r="D10" s="27">
        <f>รายละเอียดจัดสรร!D59</f>
        <v>1289684</v>
      </c>
      <c r="E10" s="150">
        <f>รายละเอียดจัดสรร!E59</f>
        <v>413867.36999999994</v>
      </c>
      <c r="F10" s="13">
        <f t="shared" ref="F10" si="7">D10-E10</f>
        <v>875816.63000000012</v>
      </c>
      <c r="G10" s="21">
        <f t="shared" si="0"/>
        <v>32.090602814332804</v>
      </c>
      <c r="H10" s="14"/>
      <c r="I10" s="22"/>
      <c r="J10" s="16"/>
      <c r="K10" s="17"/>
      <c r="L10" s="23"/>
      <c r="M10" s="17"/>
      <c r="N10" s="19"/>
      <c r="O10" s="227">
        <v>1289684</v>
      </c>
      <c r="P10" s="53">
        <v>413867.37</v>
      </c>
      <c r="Q10" s="53">
        <f t="shared" si="1"/>
        <v>0</v>
      </c>
      <c r="R10" s="53">
        <f t="shared" si="2"/>
        <v>0</v>
      </c>
    </row>
    <row r="11" spans="2:18" s="1" customFormat="1">
      <c r="B11" s="10" t="s">
        <v>121</v>
      </c>
      <c r="C11" s="11" t="s">
        <v>101</v>
      </c>
      <c r="D11" s="27">
        <f>รายละเอียดจัดสรร!D64</f>
        <v>79100</v>
      </c>
      <c r="E11" s="24">
        <v>0</v>
      </c>
      <c r="F11" s="13">
        <f t="shared" si="3"/>
        <v>79100</v>
      </c>
      <c r="G11" s="13">
        <f t="shared" ref="G11" si="8">E11*100/D11</f>
        <v>0</v>
      </c>
      <c r="H11" s="14" t="s">
        <v>10</v>
      </c>
      <c r="I11" s="25"/>
      <c r="J11" s="16">
        <v>306126</v>
      </c>
      <c r="K11" s="17">
        <f t="shared" si="4"/>
        <v>-306126</v>
      </c>
      <c r="L11" s="18">
        <v>306224</v>
      </c>
      <c r="M11" s="17">
        <f t="shared" si="5"/>
        <v>-227124</v>
      </c>
      <c r="N11" s="19"/>
      <c r="O11" s="227">
        <v>79100</v>
      </c>
      <c r="P11" s="53">
        <v>0</v>
      </c>
      <c r="Q11" s="53">
        <f t="shared" si="1"/>
        <v>0</v>
      </c>
      <c r="R11" s="53">
        <f t="shared" si="2"/>
        <v>0</v>
      </c>
    </row>
    <row r="12" spans="2:18" s="1" customFormat="1">
      <c r="B12" s="10" t="s">
        <v>201</v>
      </c>
      <c r="C12" s="11" t="s">
        <v>179</v>
      </c>
      <c r="D12" s="12">
        <v>41100</v>
      </c>
      <c r="E12" s="24">
        <v>0</v>
      </c>
      <c r="F12" s="13">
        <f t="shared" ref="F12" si="9">D12-E12</f>
        <v>41100</v>
      </c>
      <c r="G12" s="13">
        <f t="shared" ref="G12" si="10">E12*100/D12</f>
        <v>0</v>
      </c>
      <c r="H12" s="14"/>
      <c r="I12" s="25"/>
      <c r="J12" s="16"/>
      <c r="K12" s="17"/>
      <c r="L12" s="18"/>
      <c r="M12" s="17"/>
      <c r="N12" s="19"/>
      <c r="O12" s="227">
        <v>41100</v>
      </c>
      <c r="P12" s="53">
        <v>0</v>
      </c>
      <c r="Q12" s="53">
        <f t="shared" si="1"/>
        <v>0</v>
      </c>
      <c r="R12" s="53">
        <f t="shared" si="2"/>
        <v>0</v>
      </c>
    </row>
    <row r="13" spans="2:18" ht="21.75" thickBot="1">
      <c r="B13" s="291" t="s">
        <v>11</v>
      </c>
      <c r="C13" s="292"/>
      <c r="D13" s="186">
        <f>SUM(D4:D12)</f>
        <v>30417594</v>
      </c>
      <c r="E13" s="186">
        <f>SUM(E4:E12)</f>
        <v>16395760.369999999</v>
      </c>
      <c r="F13" s="186">
        <f>SUM(F4:F12)</f>
        <v>14021833.630000001</v>
      </c>
      <c r="G13" s="187">
        <f>E13*100/D13</f>
        <v>53.902226356233172</v>
      </c>
      <c r="H13" s="9"/>
      <c r="I13" s="28"/>
      <c r="J13" s="8">
        <f>SUM(J5:J11)</f>
        <v>61453540.420000002</v>
      </c>
      <c r="K13" s="8">
        <f>SUM(K5:K11)</f>
        <v>-45576297.420000002</v>
      </c>
      <c r="L13" s="29">
        <f>J13*100/D13</f>
        <v>202.03287748531326</v>
      </c>
      <c r="M13" s="17"/>
      <c r="N13" s="19"/>
      <c r="P13" s="53"/>
    </row>
    <row r="14" spans="2:18" s="30" customFormat="1" ht="21.75" thickTop="1">
      <c r="B14" s="31"/>
      <c r="C14" s="32"/>
      <c r="D14" s="33"/>
      <c r="E14" s="34"/>
      <c r="F14" s="35"/>
      <c r="G14" s="35"/>
      <c r="H14" s="36"/>
      <c r="I14" s="35"/>
      <c r="J14" s="37"/>
    </row>
    <row r="15" spans="2:18" s="30" customFormat="1" hidden="1">
      <c r="B15" s="31"/>
      <c r="C15" s="32"/>
      <c r="D15" s="33"/>
      <c r="E15" s="33"/>
      <c r="F15" s="35"/>
      <c r="G15" s="35"/>
      <c r="H15" s="36"/>
      <c r="I15" s="35"/>
      <c r="J15" s="38"/>
    </row>
    <row r="16" spans="2:18" s="1" customFormat="1" hidden="1">
      <c r="B16" s="289" t="s">
        <v>12</v>
      </c>
      <c r="C16" s="289"/>
      <c r="D16" s="289"/>
      <c r="E16" s="289"/>
      <c r="F16" s="289"/>
      <c r="G16" s="289"/>
      <c r="H16" s="2"/>
      <c r="I16" s="3"/>
      <c r="J16" s="4"/>
      <c r="K16" s="4"/>
    </row>
    <row r="17" spans="2:15" s="1" customFormat="1" hidden="1">
      <c r="B17" s="293" t="str">
        <f>B2</f>
        <v xml:space="preserve"> ณ วันที่ 22 ธันวาคม 2567</v>
      </c>
      <c r="C17" s="293"/>
      <c r="D17" s="293"/>
      <c r="E17" s="293"/>
      <c r="F17" s="293"/>
      <c r="G17" s="293"/>
      <c r="H17" s="6"/>
      <c r="I17" s="7"/>
      <c r="J17" s="4"/>
      <c r="K17" s="4"/>
    </row>
    <row r="18" spans="2:15" s="1" customFormat="1" hidden="1">
      <c r="B18" s="39" t="s">
        <v>13</v>
      </c>
      <c r="C18" s="40" t="s">
        <v>1</v>
      </c>
      <c r="D18" s="41" t="s">
        <v>2</v>
      </c>
      <c r="E18" s="42" t="s">
        <v>14</v>
      </c>
      <c r="F18" s="43" t="s">
        <v>4</v>
      </c>
      <c r="G18" s="9" t="s">
        <v>5</v>
      </c>
      <c r="H18" s="36"/>
      <c r="I18" s="36"/>
      <c r="J18" s="4"/>
    </row>
    <row r="19" spans="2:15" hidden="1">
      <c r="B19" s="44"/>
      <c r="C19" s="45"/>
      <c r="D19" s="12"/>
      <c r="E19" s="12"/>
      <c r="F19" s="12">
        <f>D19-E19</f>
        <v>0</v>
      </c>
      <c r="G19" s="46" t="e">
        <f>E19*100/D19</f>
        <v>#DIV/0!</v>
      </c>
      <c r="H19" s="47"/>
      <c r="I19" s="47"/>
      <c r="K19" s="5"/>
    </row>
    <row r="20" spans="2:15" hidden="1">
      <c r="B20" s="44"/>
      <c r="C20" s="48"/>
      <c r="D20" s="21"/>
      <c r="E20" s="12"/>
      <c r="F20" s="12">
        <f>D20-E20</f>
        <v>0</v>
      </c>
      <c r="G20" s="46" t="e">
        <f>E20*100/D20</f>
        <v>#DIV/0!</v>
      </c>
      <c r="H20" s="47"/>
      <c r="I20" s="47"/>
      <c r="J20" s="8">
        <v>0</v>
      </c>
      <c r="K20" s="5"/>
    </row>
    <row r="21" spans="2:15" hidden="1">
      <c r="B21" s="287" t="s">
        <v>11</v>
      </c>
      <c r="C21" s="288"/>
      <c r="D21" s="27">
        <f>SUM(D19:D20)</f>
        <v>0</v>
      </c>
      <c r="E21" s="27">
        <f>SUM(E19:E20)</f>
        <v>0</v>
      </c>
      <c r="F21" s="27">
        <f>SUM(F19:F20)</f>
        <v>0</v>
      </c>
      <c r="G21" s="14" t="e">
        <f>E21*100/D21</f>
        <v>#DIV/0!</v>
      </c>
      <c r="H21" s="47"/>
      <c r="I21" s="47"/>
      <c r="K21" s="5"/>
    </row>
    <row r="22" spans="2:15" hidden="1">
      <c r="B22" s="49"/>
      <c r="C22" s="49"/>
      <c r="D22" s="50"/>
      <c r="E22" s="50"/>
      <c r="F22" s="50"/>
      <c r="G22" s="47"/>
      <c r="H22" s="47"/>
      <c r="I22" s="47"/>
      <c r="K22" s="5"/>
    </row>
    <row r="23" spans="2:15" s="1" customFormat="1">
      <c r="B23" s="289" t="s">
        <v>12</v>
      </c>
      <c r="C23" s="289"/>
      <c r="D23" s="289"/>
      <c r="E23" s="289"/>
      <c r="F23" s="289"/>
      <c r="G23" s="289"/>
      <c r="H23" s="2"/>
      <c r="I23" s="3"/>
      <c r="J23" s="4"/>
      <c r="K23" s="4"/>
    </row>
    <row r="24" spans="2:15" s="1" customFormat="1">
      <c r="B24" s="200" t="s">
        <v>15</v>
      </c>
      <c r="C24" s="267" t="s">
        <v>1</v>
      </c>
      <c r="D24" s="268" t="s">
        <v>2</v>
      </c>
      <c r="E24" s="269" t="s">
        <v>14</v>
      </c>
      <c r="F24" s="202" t="s">
        <v>4</v>
      </c>
      <c r="G24" s="183" t="s">
        <v>5</v>
      </c>
      <c r="H24" s="36"/>
      <c r="I24" s="36"/>
      <c r="J24" s="4"/>
    </row>
    <row r="25" spans="2:15">
      <c r="B25" s="11" t="s">
        <v>288</v>
      </c>
      <c r="C25" s="11" t="s">
        <v>289</v>
      </c>
      <c r="D25" s="12">
        <v>5500</v>
      </c>
      <c r="E25" s="12">
        <v>0</v>
      </c>
      <c r="F25" s="12">
        <f>D25-E25</f>
        <v>5500</v>
      </c>
      <c r="G25" s="46">
        <f t="shared" ref="G25:G30" si="11">E25*100/D25</f>
        <v>0</v>
      </c>
      <c r="H25" s="47"/>
      <c r="I25" s="47"/>
      <c r="K25" s="5"/>
    </row>
    <row r="26" spans="2:15" s="1" customFormat="1" hidden="1">
      <c r="B26" s="52"/>
      <c r="C26" s="11"/>
      <c r="D26" s="12"/>
      <c r="E26" s="12"/>
      <c r="F26" s="12">
        <f>D26-E26</f>
        <v>0</v>
      </c>
      <c r="G26" s="46" t="e">
        <f t="shared" si="11"/>
        <v>#DIV/0!</v>
      </c>
      <c r="H26" s="47" t="s">
        <v>16</v>
      </c>
      <c r="I26" s="47"/>
      <c r="J26" s="4"/>
      <c r="L26" s="5"/>
      <c r="M26" s="8"/>
      <c r="N26" s="53"/>
      <c r="O26" s="5"/>
    </row>
    <row r="27" spans="2:15" s="1" customFormat="1" hidden="1">
      <c r="B27" s="52"/>
      <c r="C27" s="11"/>
      <c r="D27" s="12"/>
      <c r="E27" s="12"/>
      <c r="F27" s="12">
        <f>D27-E27</f>
        <v>0</v>
      </c>
      <c r="G27" s="46" t="e">
        <f t="shared" si="11"/>
        <v>#DIV/0!</v>
      </c>
      <c r="H27" s="47"/>
      <c r="I27" s="47"/>
      <c r="J27" s="4"/>
      <c r="L27" s="5"/>
      <c r="M27" s="8"/>
      <c r="N27" s="53"/>
      <c r="O27" s="5"/>
    </row>
    <row r="28" spans="2:15" s="1" customFormat="1" hidden="1">
      <c r="B28" s="54"/>
      <c r="C28" s="11"/>
      <c r="D28" s="12"/>
      <c r="E28" s="12"/>
      <c r="F28" s="12">
        <f>D28-E28</f>
        <v>0</v>
      </c>
      <c r="G28" s="46" t="e">
        <f t="shared" si="11"/>
        <v>#DIV/0!</v>
      </c>
      <c r="H28" s="47"/>
      <c r="I28" s="47"/>
      <c r="J28" s="8"/>
      <c r="K28" s="38"/>
      <c r="L28" s="5"/>
      <c r="M28" s="5"/>
      <c r="N28" s="5"/>
      <c r="O28" s="5"/>
    </row>
    <row r="29" spans="2:15" s="1" customFormat="1" hidden="1">
      <c r="B29" s="52"/>
      <c r="C29" s="11"/>
      <c r="D29" s="12"/>
      <c r="E29" s="12"/>
      <c r="F29" s="12">
        <f>D29-E29</f>
        <v>0</v>
      </c>
      <c r="G29" s="46" t="e">
        <f t="shared" si="11"/>
        <v>#DIV/0!</v>
      </c>
      <c r="H29" s="47"/>
      <c r="I29" s="47"/>
      <c r="J29" s="8"/>
      <c r="K29" s="8"/>
      <c r="L29" s="5"/>
      <c r="M29" s="5"/>
      <c r="N29" s="5"/>
      <c r="O29" s="5"/>
    </row>
    <row r="30" spans="2:15">
      <c r="B30" s="291" t="s">
        <v>11</v>
      </c>
      <c r="C30" s="292"/>
      <c r="D30" s="270">
        <f>SUM(D25:D29)</f>
        <v>5500</v>
      </c>
      <c r="E30" s="270">
        <f>SUM(E25:E29)</f>
        <v>0</v>
      </c>
      <c r="F30" s="270">
        <f>SUM(F25:F29)</f>
        <v>5500</v>
      </c>
      <c r="G30" s="270">
        <f t="shared" si="11"/>
        <v>0</v>
      </c>
      <c r="H30" s="56"/>
      <c r="I30" s="57"/>
    </row>
    <row r="31" spans="2:15">
      <c r="C31" s="58"/>
      <c r="D31" s="58"/>
      <c r="E31" s="58"/>
      <c r="F31" s="58"/>
      <c r="G31" s="35"/>
      <c r="H31" s="36"/>
      <c r="I31" s="35"/>
    </row>
    <row r="32" spans="2:15" s="1" customFormat="1" hidden="1">
      <c r="B32" s="289" t="s">
        <v>12</v>
      </c>
      <c r="C32" s="289"/>
      <c r="D32" s="289"/>
      <c r="E32" s="289"/>
      <c r="F32" s="289"/>
      <c r="G32" s="289"/>
      <c r="H32" s="2"/>
      <c r="I32" s="3"/>
      <c r="J32" s="8"/>
      <c r="K32" s="38"/>
      <c r="L32" s="5"/>
      <c r="M32" s="5"/>
      <c r="N32" s="5"/>
    </row>
    <row r="33" spans="2:15" s="1" customFormat="1" hidden="1">
      <c r="B33" s="293" t="str">
        <f>B2</f>
        <v xml:space="preserve"> ณ วันที่ 22 ธันวาคม 2567</v>
      </c>
      <c r="C33" s="293"/>
      <c r="D33" s="293"/>
      <c r="E33" s="293"/>
      <c r="F33" s="293"/>
      <c r="G33" s="293"/>
      <c r="H33" s="6"/>
      <c r="I33" s="7"/>
      <c r="J33" s="8"/>
      <c r="K33" s="38"/>
      <c r="L33" s="5"/>
      <c r="M33" s="5"/>
      <c r="N33" s="5"/>
    </row>
    <row r="34" spans="2:15" s="1" customFormat="1" hidden="1">
      <c r="B34" s="39" t="s">
        <v>17</v>
      </c>
      <c r="C34" s="55" t="s">
        <v>1</v>
      </c>
      <c r="D34" s="59" t="s">
        <v>2</v>
      </c>
      <c r="E34" s="9" t="s">
        <v>14</v>
      </c>
      <c r="F34" s="43" t="s">
        <v>4</v>
      </c>
      <c r="G34" s="9" t="s">
        <v>5</v>
      </c>
      <c r="H34" s="36"/>
      <c r="I34" s="36"/>
      <c r="J34" s="8"/>
      <c r="K34" s="8"/>
      <c r="L34" s="5"/>
      <c r="M34" s="5"/>
      <c r="N34" s="5"/>
    </row>
    <row r="35" spans="2:15" hidden="1">
      <c r="B35" s="52"/>
      <c r="C35" s="60"/>
      <c r="D35" s="61"/>
      <c r="E35" s="15"/>
      <c r="F35" s="62">
        <f>D35-E35</f>
        <v>0</v>
      </c>
      <c r="G35" s="62" t="e">
        <f>E35*100/D35</f>
        <v>#DIV/0!</v>
      </c>
      <c r="H35" s="63" t="s">
        <v>18</v>
      </c>
      <c r="I35" s="64"/>
      <c r="K35" s="38"/>
    </row>
    <row r="36" spans="2:15" hidden="1">
      <c r="B36" s="287" t="s">
        <v>11</v>
      </c>
      <c r="C36" s="288"/>
      <c r="D36" s="15"/>
      <c r="E36" s="15"/>
      <c r="F36" s="62"/>
      <c r="G36" s="62"/>
      <c r="H36" s="63"/>
      <c r="I36" s="64"/>
      <c r="J36" s="4"/>
      <c r="K36" s="4"/>
      <c r="L36" s="1"/>
      <c r="M36" s="1"/>
      <c r="N36" s="1"/>
    </row>
    <row r="37" spans="2:15" ht="21.75" hidden="1" thickBot="1">
      <c r="C37" s="55" t="s">
        <v>11</v>
      </c>
      <c r="D37" s="65">
        <f>SUM(D35:D36)</f>
        <v>0</v>
      </c>
      <c r="E37" s="65">
        <f>SUM(E35:E36)</f>
        <v>0</v>
      </c>
      <c r="F37" s="66">
        <v>0</v>
      </c>
      <c r="G37" s="62" t="e">
        <f t="shared" ref="G37" si="12">E37*100/D37</f>
        <v>#DIV/0!</v>
      </c>
      <c r="H37" s="56"/>
      <c r="I37" s="57"/>
      <c r="J37" s="4"/>
      <c r="K37" s="4"/>
      <c r="L37" s="1"/>
      <c r="M37" s="1"/>
      <c r="N37" s="1"/>
    </row>
    <row r="38" spans="2:15" ht="21.75" hidden="1" thickTop="1">
      <c r="B38" s="67"/>
      <c r="C38" s="68"/>
      <c r="D38" s="68"/>
      <c r="E38" s="68"/>
      <c r="F38" s="68"/>
      <c r="G38" s="68"/>
      <c r="H38" s="47"/>
      <c r="I38" s="68"/>
      <c r="J38" s="69"/>
      <c r="K38" s="70"/>
      <c r="L38" s="70"/>
      <c r="M38" s="71"/>
      <c r="N38" s="71"/>
    </row>
    <row r="39" spans="2:15" ht="24" hidden="1" customHeight="1">
      <c r="B39" s="67"/>
      <c r="C39" s="68"/>
      <c r="D39" s="68"/>
      <c r="E39" s="68"/>
      <c r="F39" s="68"/>
      <c r="G39" s="68"/>
      <c r="H39" s="47"/>
      <c r="I39" s="68"/>
      <c r="J39" s="64"/>
      <c r="L39" s="8"/>
    </row>
    <row r="40" spans="2:15" ht="25.5" customHeight="1">
      <c r="B40" s="289" t="s">
        <v>12</v>
      </c>
      <c r="C40" s="289"/>
      <c r="D40" s="289"/>
      <c r="E40" s="289"/>
      <c r="F40" s="289"/>
      <c r="G40" s="289"/>
      <c r="H40" s="2"/>
      <c r="I40" s="3"/>
      <c r="J40" s="64"/>
      <c r="L40" s="8"/>
    </row>
    <row r="41" spans="2:15" ht="25.5" customHeight="1">
      <c r="B41" s="293" t="str">
        <f>B2</f>
        <v xml:space="preserve"> ณ วันที่ 22 ธันวาคม 2567</v>
      </c>
      <c r="C41" s="293"/>
      <c r="D41" s="293"/>
      <c r="E41" s="293"/>
      <c r="F41" s="293"/>
      <c r="G41" s="293"/>
      <c r="H41" s="6"/>
      <c r="I41" s="7"/>
      <c r="J41" s="64"/>
      <c r="L41" s="8"/>
    </row>
    <row r="42" spans="2:15" ht="24" customHeight="1">
      <c r="B42" s="200" t="s">
        <v>19</v>
      </c>
      <c r="C42" s="201" t="s">
        <v>1</v>
      </c>
      <c r="D42" s="182" t="s">
        <v>2</v>
      </c>
      <c r="E42" s="183" t="s">
        <v>14</v>
      </c>
      <c r="F42" s="202" t="s">
        <v>4</v>
      </c>
      <c r="G42" s="183" t="s">
        <v>5</v>
      </c>
      <c r="H42" s="36"/>
      <c r="I42" s="36"/>
      <c r="J42" s="64"/>
      <c r="L42" s="8"/>
    </row>
    <row r="43" spans="2:15">
      <c r="B43" s="197" t="s">
        <v>169</v>
      </c>
      <c r="C43" s="60" t="s">
        <v>165</v>
      </c>
      <c r="D43" s="198">
        <v>11083870</v>
      </c>
      <c r="E43" s="15">
        <v>4983144.83</v>
      </c>
      <c r="F43" s="15">
        <f>D43-E43</f>
        <v>6100725.1699999999</v>
      </c>
      <c r="G43" s="15">
        <f>E43*100/D43</f>
        <v>44.958528293817956</v>
      </c>
      <c r="H43" s="47"/>
      <c r="I43" s="68"/>
      <c r="J43" s="64"/>
      <c r="L43" s="8"/>
      <c r="O43" s="53"/>
    </row>
    <row r="44" spans="2:15" ht="24.75" customHeight="1" thickBot="1">
      <c r="B44" s="291" t="s">
        <v>11</v>
      </c>
      <c r="C44" s="292"/>
      <c r="D44" s="199">
        <f>SUM(D43:D43)</f>
        <v>11083870</v>
      </c>
      <c r="E44" s="199">
        <f>SUM(E43:E43)</f>
        <v>4983144.83</v>
      </c>
      <c r="F44" s="199">
        <f>SUM(F43:F43)</f>
        <v>6100725.1699999999</v>
      </c>
      <c r="G44" s="199">
        <f>SUM(G43:G43)</f>
        <v>44.958528293817956</v>
      </c>
      <c r="H44" s="56"/>
      <c r="I44" s="57"/>
      <c r="J44" s="64"/>
      <c r="L44" s="8"/>
    </row>
    <row r="45" spans="2:15" ht="24.75" customHeight="1" thickTop="1">
      <c r="B45" s="67"/>
      <c r="C45" s="68"/>
      <c r="D45" s="68"/>
      <c r="E45" s="68"/>
      <c r="F45" s="68"/>
      <c r="G45" s="68"/>
      <c r="H45" s="47"/>
      <c r="I45" s="68"/>
      <c r="J45" s="64"/>
      <c r="L45" s="8"/>
    </row>
    <row r="46" spans="2:15" ht="24.75" customHeight="1">
      <c r="B46" s="67"/>
      <c r="C46" s="68"/>
      <c r="D46" s="68"/>
      <c r="E46" s="68"/>
      <c r="F46" s="68"/>
      <c r="G46" s="68"/>
      <c r="H46" s="47"/>
      <c r="I46" s="68"/>
      <c r="J46" s="64"/>
      <c r="L46" s="8"/>
    </row>
    <row r="47" spans="2:15" s="1" customFormat="1">
      <c r="B47" s="289" t="s">
        <v>12</v>
      </c>
      <c r="C47" s="289"/>
      <c r="D47" s="289"/>
      <c r="E47" s="289"/>
      <c r="F47" s="289"/>
      <c r="H47" s="2"/>
      <c r="J47" s="64"/>
      <c r="K47" s="8"/>
      <c r="L47" s="8"/>
      <c r="M47" s="5"/>
      <c r="N47" s="5"/>
    </row>
    <row r="48" spans="2:15" s="1" customFormat="1">
      <c r="B48" s="290" t="str">
        <f>B2</f>
        <v xml:space="preserve"> ณ วันที่ 22 ธันวาคม 2567</v>
      </c>
      <c r="C48" s="290"/>
      <c r="D48" s="290"/>
      <c r="E48" s="290"/>
      <c r="F48" s="290"/>
      <c r="G48" s="71"/>
      <c r="H48" s="6"/>
      <c r="I48" s="71"/>
      <c r="J48" s="64"/>
      <c r="K48" s="8"/>
      <c r="L48" s="8"/>
      <c r="M48" s="5"/>
      <c r="N48" s="5"/>
    </row>
    <row r="49" spans="2:15" s="71" customFormat="1">
      <c r="B49" s="179" t="s">
        <v>20</v>
      </c>
      <c r="C49" s="182" t="s">
        <v>2</v>
      </c>
      <c r="D49" s="183" t="s">
        <v>84</v>
      </c>
      <c r="E49" s="183" t="s">
        <v>85</v>
      </c>
      <c r="F49" s="183" t="s">
        <v>21</v>
      </c>
      <c r="G49" s="182" t="s">
        <v>22</v>
      </c>
      <c r="H49" s="36"/>
      <c r="I49" s="36"/>
      <c r="J49" s="36"/>
      <c r="K49" s="72"/>
      <c r="L49" s="8"/>
      <c r="M49" s="8"/>
      <c r="N49" s="5"/>
      <c r="O49" s="5"/>
    </row>
    <row r="50" spans="2:15">
      <c r="B50" s="73" t="s">
        <v>0</v>
      </c>
      <c r="C50" s="74">
        <f>D13</f>
        <v>30417594</v>
      </c>
      <c r="D50" s="74">
        <v>0</v>
      </c>
      <c r="E50" s="74">
        <f>+E13</f>
        <v>16395760.369999999</v>
      </c>
      <c r="F50" s="15">
        <f>F13</f>
        <v>14021833.630000001</v>
      </c>
      <c r="G50" s="75">
        <f t="shared" ref="G50:G55" si="13">E50*100/C50</f>
        <v>53.902226356233172</v>
      </c>
      <c r="H50" s="68"/>
      <c r="I50" s="47"/>
      <c r="J50" s="68"/>
      <c r="L50" s="8"/>
    </row>
    <row r="51" spans="2:15">
      <c r="B51" s="73" t="s">
        <v>23</v>
      </c>
      <c r="C51" s="74">
        <f>D30</f>
        <v>5500</v>
      </c>
      <c r="D51" s="74">
        <v>0</v>
      </c>
      <c r="E51" s="74">
        <f>E30</f>
        <v>0</v>
      </c>
      <c r="F51" s="15">
        <f>F30</f>
        <v>5500</v>
      </c>
      <c r="G51" s="75">
        <f t="shared" ref="G51" si="14">E51*100/C51</f>
        <v>0</v>
      </c>
      <c r="H51" s="68"/>
      <c r="I51" s="47"/>
      <c r="J51" s="68"/>
      <c r="L51" s="8"/>
    </row>
    <row r="52" spans="2:15">
      <c r="B52" s="73" t="s">
        <v>19</v>
      </c>
      <c r="C52" s="74">
        <f>D44</f>
        <v>11083870</v>
      </c>
      <c r="D52" s="74">
        <v>0</v>
      </c>
      <c r="E52" s="74">
        <f>E44</f>
        <v>4983144.83</v>
      </c>
      <c r="F52" s="15">
        <f>F44</f>
        <v>6100725.1699999999</v>
      </c>
      <c r="G52" s="75">
        <f t="shared" si="13"/>
        <v>44.958528293817956</v>
      </c>
      <c r="H52" s="68"/>
      <c r="I52" s="47"/>
      <c r="J52" s="68"/>
      <c r="L52" s="8"/>
    </row>
    <row r="53" spans="2:15" hidden="1">
      <c r="B53" s="73" t="s">
        <v>17</v>
      </c>
      <c r="C53" s="74"/>
      <c r="D53" s="74"/>
      <c r="E53" s="74"/>
      <c r="F53" s="15">
        <f t="shared" ref="F53:F55" si="15">C53-E53</f>
        <v>0</v>
      </c>
      <c r="G53" s="75" t="e">
        <f t="shared" si="13"/>
        <v>#DIV/0!</v>
      </c>
      <c r="H53" s="68"/>
      <c r="I53" s="47"/>
      <c r="J53" s="68"/>
      <c r="L53" s="8"/>
    </row>
    <row r="54" spans="2:15" hidden="1">
      <c r="B54" s="73" t="s">
        <v>24</v>
      </c>
      <c r="C54" s="74"/>
      <c r="D54" s="74"/>
      <c r="E54" s="74"/>
      <c r="F54" s="15">
        <f t="shared" si="15"/>
        <v>0</v>
      </c>
      <c r="G54" s="75" t="e">
        <f t="shared" si="13"/>
        <v>#DIV/0!</v>
      </c>
      <c r="H54" s="68"/>
      <c r="I54" s="47"/>
      <c r="J54" s="68"/>
      <c r="L54" s="8"/>
    </row>
    <row r="55" spans="2:15" hidden="1">
      <c r="B55" s="73" t="s">
        <v>25</v>
      </c>
      <c r="C55" s="74"/>
      <c r="D55" s="74"/>
      <c r="E55" s="74"/>
      <c r="F55" s="15">
        <f t="shared" si="15"/>
        <v>0</v>
      </c>
      <c r="G55" s="75" t="e">
        <f t="shared" si="13"/>
        <v>#DIV/0!</v>
      </c>
      <c r="H55" s="68"/>
      <c r="I55" s="47"/>
      <c r="J55" s="68"/>
      <c r="L55" s="8"/>
    </row>
    <row r="56" spans="2:15" ht="21" hidden="1" customHeight="1">
      <c r="B56" s="73" t="s">
        <v>15</v>
      </c>
      <c r="C56" s="74"/>
      <c r="D56" s="74"/>
      <c r="E56" s="74"/>
      <c r="F56" s="15" t="e">
        <f>E56*100/C56</f>
        <v>#DIV/0!</v>
      </c>
      <c r="G56" s="75" t="e">
        <f t="shared" ref="G56:G59" si="16">(E56+D56)*100/C56</f>
        <v>#DIV/0!</v>
      </c>
      <c r="H56" s="68"/>
      <c r="I56" s="47"/>
      <c r="J56" s="68"/>
      <c r="L56" s="8"/>
    </row>
    <row r="57" spans="2:15" ht="21" hidden="1" customHeight="1">
      <c r="B57" s="73" t="s">
        <v>26</v>
      </c>
      <c r="C57" s="15"/>
      <c r="D57" s="15"/>
      <c r="E57" s="15"/>
      <c r="F57" s="15" t="e">
        <f>E57*100/C57</f>
        <v>#DIV/0!</v>
      </c>
      <c r="G57" s="75" t="e">
        <f t="shared" si="16"/>
        <v>#DIV/0!</v>
      </c>
      <c r="H57" s="68"/>
      <c r="I57" s="47"/>
      <c r="J57" s="68"/>
      <c r="L57" s="8"/>
    </row>
    <row r="58" spans="2:15" ht="21" hidden="1" customHeight="1">
      <c r="B58" s="73" t="s">
        <v>27</v>
      </c>
      <c r="C58" s="13"/>
      <c r="D58" s="13"/>
      <c r="E58" s="13"/>
      <c r="F58" s="15" t="e">
        <f>E58*100/C58</f>
        <v>#DIV/0!</v>
      </c>
      <c r="G58" s="75" t="e">
        <f t="shared" si="16"/>
        <v>#DIV/0!</v>
      </c>
      <c r="H58" s="68"/>
      <c r="I58" s="47"/>
      <c r="J58" s="68"/>
      <c r="L58" s="8"/>
    </row>
    <row r="59" spans="2:15">
      <c r="B59" s="179" t="s">
        <v>28</v>
      </c>
      <c r="C59" s="180">
        <f>SUM(C50:C58)</f>
        <v>41506964</v>
      </c>
      <c r="D59" s="180">
        <f>SUM(D50:D58)</f>
        <v>0</v>
      </c>
      <c r="E59" s="180">
        <f>SUM(E50:E58)</f>
        <v>21378905.199999999</v>
      </c>
      <c r="F59" s="180">
        <f>SUM(F50:F55)</f>
        <v>20128058.800000001</v>
      </c>
      <c r="G59" s="181">
        <f t="shared" si="16"/>
        <v>51.506791004998583</v>
      </c>
      <c r="H59" s="76"/>
      <c r="I59" s="36"/>
      <c r="J59" s="76"/>
      <c r="L59" s="8"/>
    </row>
    <row r="60" spans="2:15">
      <c r="C60" s="276" t="s">
        <v>297</v>
      </c>
      <c r="D60" s="276" t="s">
        <v>298</v>
      </c>
      <c r="E60" s="276" t="s">
        <v>299</v>
      </c>
    </row>
    <row r="61" spans="2:15">
      <c r="C61" s="79">
        <f>C59-C60</f>
        <v>0</v>
      </c>
      <c r="D61" s="79">
        <f>E59-D60</f>
        <v>0</v>
      </c>
      <c r="E61" s="79">
        <f>F59-E60</f>
        <v>0</v>
      </c>
    </row>
    <row r="62" spans="2:15">
      <c r="C62" s="79"/>
      <c r="D62" s="79"/>
      <c r="E62" s="79"/>
    </row>
    <row r="63" spans="2:15" s="1" customFormat="1">
      <c r="B63" s="289" t="s">
        <v>12</v>
      </c>
      <c r="C63" s="289"/>
      <c r="D63" s="289"/>
      <c r="E63" s="289"/>
      <c r="F63" s="289"/>
      <c r="H63" s="2"/>
      <c r="J63" s="64"/>
      <c r="K63" s="8"/>
      <c r="L63" s="8"/>
      <c r="M63" s="5"/>
      <c r="N63" s="5"/>
    </row>
    <row r="64" spans="2:15" s="1" customFormat="1">
      <c r="B64" s="290" t="str">
        <f>B48</f>
        <v xml:space="preserve"> ณ วันที่ 22 ธันวาคม 2567</v>
      </c>
      <c r="C64" s="290"/>
      <c r="D64" s="290"/>
      <c r="E64" s="290"/>
      <c r="F64" s="290"/>
      <c r="G64" s="71"/>
      <c r="H64" s="191"/>
      <c r="I64" s="71"/>
      <c r="J64" s="64"/>
      <c r="K64" s="8"/>
      <c r="L64" s="8"/>
      <c r="M64" s="5"/>
      <c r="N64" s="5"/>
    </row>
    <row r="65" spans="2:15" s="71" customFormat="1">
      <c r="B65" s="179" t="s">
        <v>20</v>
      </c>
      <c r="C65" s="182" t="s">
        <v>2</v>
      </c>
      <c r="D65" s="183" t="s">
        <v>190</v>
      </c>
      <c r="E65" s="183" t="s">
        <v>85</v>
      </c>
      <c r="F65" s="183" t="s">
        <v>21</v>
      </c>
      <c r="G65" s="182" t="s">
        <v>22</v>
      </c>
      <c r="H65" s="36"/>
      <c r="I65" s="36"/>
      <c r="J65" s="36"/>
      <c r="K65" s="72"/>
      <c r="L65" s="8"/>
      <c r="M65" s="8"/>
      <c r="N65" s="5"/>
      <c r="O65" s="5"/>
    </row>
    <row r="66" spans="2:15">
      <c r="B66" s="73" t="s">
        <v>83</v>
      </c>
      <c r="C66" s="74">
        <f>'งบลงทุน กันปี 66'!I22</f>
        <v>27399245.289999999</v>
      </c>
      <c r="D66" s="74">
        <f>'งบลงทุน กันปี 66'!J22</f>
        <v>5720960.96</v>
      </c>
      <c r="E66" s="74">
        <f>'งบลงทุน กันปี 66'!K21</f>
        <v>21678284.329999998</v>
      </c>
      <c r="F66" s="15">
        <f>C66-D66-E66</f>
        <v>0</v>
      </c>
      <c r="G66" s="75">
        <f>(E66+D66)*100/C66</f>
        <v>100</v>
      </c>
      <c r="H66" s="68"/>
      <c r="I66" s="47"/>
      <c r="J66" s="68"/>
      <c r="L66" s="8"/>
    </row>
    <row r="67" spans="2:15">
      <c r="B67" s="73" t="s">
        <v>189</v>
      </c>
      <c r="C67" s="74">
        <v>1160000</v>
      </c>
      <c r="D67" s="74">
        <v>0</v>
      </c>
      <c r="E67" s="74">
        <v>1160000</v>
      </c>
      <c r="F67" s="15">
        <v>0</v>
      </c>
      <c r="G67" s="75">
        <v>100</v>
      </c>
      <c r="H67" s="68"/>
      <c r="I67" s="47"/>
      <c r="J67" s="68"/>
      <c r="L67" s="8"/>
    </row>
    <row r="68" spans="2:15">
      <c r="B68" s="179" t="s">
        <v>28</v>
      </c>
      <c r="C68" s="180">
        <f>SUM(C66:C67)</f>
        <v>28559245.289999999</v>
      </c>
      <c r="D68" s="180">
        <f t="shared" ref="D68:F68" si="17">SUM(D66:D67)</f>
        <v>5720960.96</v>
      </c>
      <c r="E68" s="180">
        <f t="shared" si="17"/>
        <v>22838284.329999998</v>
      </c>
      <c r="F68" s="180">
        <f t="shared" si="17"/>
        <v>0</v>
      </c>
      <c r="G68" s="181">
        <f t="shared" ref="G68" si="18">(E68+D68)*100/C68</f>
        <v>100</v>
      </c>
      <c r="H68" s="76"/>
      <c r="I68" s="36"/>
      <c r="J68" s="76"/>
      <c r="L68" s="8"/>
    </row>
    <row r="69" spans="2:15">
      <c r="C69" s="77"/>
      <c r="D69" s="77"/>
    </row>
    <row r="71" spans="2:15">
      <c r="E71" s="77" t="s">
        <v>29</v>
      </c>
    </row>
    <row r="72" spans="2:15">
      <c r="C72" s="80" t="s">
        <v>228</v>
      </c>
    </row>
    <row r="75" spans="2:15">
      <c r="C75" s="243">
        <f>C59+C68</f>
        <v>70066209.289999992</v>
      </c>
      <c r="D75" s="243">
        <f t="shared" ref="D75:F75" si="19">D59+D68</f>
        <v>5720960.96</v>
      </c>
      <c r="E75" s="243">
        <f>E59+E68</f>
        <v>44217189.530000001</v>
      </c>
      <c r="F75" s="243">
        <f t="shared" si="19"/>
        <v>20128058.800000001</v>
      </c>
      <c r="G75" s="77">
        <f>(D75+E75*100)/C75</f>
        <v>63.189374148030218</v>
      </c>
    </row>
    <row r="79" spans="2:15">
      <c r="B79" s="289"/>
      <c r="C79" s="289"/>
      <c r="D79" s="289"/>
      <c r="E79" s="289"/>
      <c r="F79" s="289"/>
      <c r="G79" s="289"/>
      <c r="H79" s="2"/>
      <c r="I79" s="3"/>
    </row>
  </sheetData>
  <mergeCells count="19">
    <mergeCell ref="B47:F47"/>
    <mergeCell ref="B48:F48"/>
    <mergeCell ref="B79:G79"/>
    <mergeCell ref="B23:G23"/>
    <mergeCell ref="B32:G32"/>
    <mergeCell ref="B33:G33"/>
    <mergeCell ref="B36:C36"/>
    <mergeCell ref="B40:G40"/>
    <mergeCell ref="B41:G41"/>
    <mergeCell ref="B44:C44"/>
    <mergeCell ref="B63:F63"/>
    <mergeCell ref="B64:F64"/>
    <mergeCell ref="B30:C30"/>
    <mergeCell ref="B21:C21"/>
    <mergeCell ref="B1:G1"/>
    <mergeCell ref="B2:G2"/>
    <mergeCell ref="B13:C13"/>
    <mergeCell ref="B16:G16"/>
    <mergeCell ref="B17:G17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zoomScale="90" zoomScaleNormal="90" workbookViewId="0">
      <pane ySplit="4" topLeftCell="A17" activePane="bottomLeft" state="frozen"/>
      <selection activeCell="A4" sqref="A4"/>
      <selection pane="bottomLeft" activeCell="D19" sqref="D19"/>
    </sheetView>
  </sheetViews>
  <sheetFormatPr defaultRowHeight="21"/>
  <cols>
    <col min="1" max="1" width="64.375" style="103" customWidth="1"/>
    <col min="2" max="2" width="24" style="103" bestFit="1" customWidth="1"/>
    <col min="3" max="3" width="10.375" style="103" bestFit="1" customWidth="1"/>
    <col min="4" max="4" width="15.625" style="103" bestFit="1" customWidth="1"/>
    <col min="5" max="6" width="20.125" style="103" customWidth="1"/>
    <col min="7" max="7" width="26.25" style="103" customWidth="1"/>
    <col min="8" max="8" width="28.375" style="103" customWidth="1"/>
    <col min="9" max="16384" width="9" style="103"/>
  </cols>
  <sheetData>
    <row r="1" spans="1:8" s="141" customFormat="1" ht="29.25" customHeight="1">
      <c r="A1" s="305" t="str">
        <f>[1]งบประมาณภามรวม!B1</f>
        <v>รายงานสรุปการใช้จ่ายงบประมาณกับGF (สำนักปลัดกระทรวงสาธารณสุข)</v>
      </c>
      <c r="B1" s="305"/>
      <c r="C1" s="305"/>
      <c r="D1" s="305"/>
      <c r="E1" s="305"/>
      <c r="F1" s="305"/>
      <c r="G1" s="305"/>
      <c r="H1" s="305"/>
    </row>
    <row r="2" spans="1:8" s="141" customFormat="1" ht="29.25" customHeight="1">
      <c r="A2" s="305" t="s">
        <v>305</v>
      </c>
      <c r="B2" s="305"/>
      <c r="C2" s="305"/>
      <c r="D2" s="305"/>
      <c r="E2" s="305"/>
      <c r="F2" s="305"/>
      <c r="G2" s="305"/>
      <c r="H2" s="305"/>
    </row>
    <row r="3" spans="1:8" s="141" customFormat="1" ht="23.25">
      <c r="A3" s="296" t="s">
        <v>87</v>
      </c>
      <c r="B3" s="296"/>
      <c r="C3" s="296"/>
      <c r="D3" s="296"/>
      <c r="E3" s="296"/>
      <c r="F3" s="296"/>
      <c r="G3" s="296"/>
      <c r="H3" s="296"/>
    </row>
    <row r="4" spans="1:8" s="149" customFormat="1" ht="23.25">
      <c r="A4" s="142" t="s">
        <v>37</v>
      </c>
      <c r="B4" s="143" t="s">
        <v>88</v>
      </c>
      <c r="C4" s="143" t="s">
        <v>89</v>
      </c>
      <c r="D4" s="144" t="s">
        <v>90</v>
      </c>
      <c r="E4" s="145" t="s">
        <v>3</v>
      </c>
      <c r="F4" s="146" t="s">
        <v>91</v>
      </c>
      <c r="G4" s="147" t="s">
        <v>92</v>
      </c>
      <c r="H4" s="148" t="s">
        <v>93</v>
      </c>
    </row>
    <row r="5" spans="1:8" s="116" customFormat="1" ht="23.25">
      <c r="A5" s="133" t="s">
        <v>191</v>
      </c>
      <c r="B5" s="135"/>
      <c r="C5" s="120"/>
      <c r="D5" s="121"/>
      <c r="E5" s="122"/>
      <c r="F5" s="123"/>
      <c r="G5" s="215"/>
      <c r="H5" s="124"/>
    </row>
    <row r="6" spans="1:8" ht="46.5">
      <c r="A6" s="133" t="s">
        <v>192</v>
      </c>
      <c r="B6" s="219" t="s">
        <v>195</v>
      </c>
      <c r="C6" s="107"/>
      <c r="D6" s="217"/>
      <c r="E6" s="214"/>
      <c r="F6" s="215"/>
      <c r="G6" s="215"/>
      <c r="H6" s="215"/>
    </row>
    <row r="7" spans="1:8" ht="29.25" customHeight="1">
      <c r="A7" s="26" t="s">
        <v>193</v>
      </c>
      <c r="B7" s="218" t="s">
        <v>272</v>
      </c>
      <c r="C7" s="220">
        <v>243566</v>
      </c>
      <c r="D7" s="203">
        <v>668000</v>
      </c>
      <c r="E7" s="229">
        <f>เบิกจ่ายรวม!B17</f>
        <v>91000</v>
      </c>
      <c r="F7" s="229">
        <f>D7-E7</f>
        <v>577000</v>
      </c>
      <c r="G7" s="306" t="s">
        <v>210</v>
      </c>
      <c r="H7" s="230" t="s">
        <v>219</v>
      </c>
    </row>
    <row r="8" spans="1:8">
      <c r="A8" s="26" t="s">
        <v>194</v>
      </c>
      <c r="B8" s="218" t="s">
        <v>273</v>
      </c>
      <c r="C8" s="220">
        <v>243566</v>
      </c>
      <c r="D8" s="203">
        <v>30000</v>
      </c>
      <c r="E8" s="229"/>
      <c r="F8" s="229">
        <f>D8-E8</f>
        <v>30000</v>
      </c>
      <c r="G8" s="307"/>
      <c r="H8" s="230" t="s">
        <v>219</v>
      </c>
    </row>
    <row r="9" spans="1:8" s="129" customFormat="1" ht="23.25" customHeight="1">
      <c r="A9" s="303" t="s">
        <v>11</v>
      </c>
      <c r="B9" s="304"/>
      <c r="C9" s="139"/>
      <c r="D9" s="140">
        <f>SUM(D7:D8)</f>
        <v>698000</v>
      </c>
      <c r="E9" s="140">
        <f t="shared" ref="E9:F9" si="0">SUM(E7:E8)</f>
        <v>91000</v>
      </c>
      <c r="F9" s="140">
        <f t="shared" si="0"/>
        <v>607000</v>
      </c>
      <c r="G9" s="139"/>
      <c r="H9" s="139"/>
    </row>
    <row r="10" spans="1:8" s="119" customFormat="1" ht="23.25">
      <c r="A10" s="133" t="s">
        <v>117</v>
      </c>
      <c r="B10" s="134"/>
      <c r="C10" s="98"/>
      <c r="D10" s="99"/>
      <c r="E10" s="117"/>
      <c r="F10" s="118"/>
      <c r="G10" s="101"/>
      <c r="H10" s="100"/>
    </row>
    <row r="11" spans="1:8" s="116" customFormat="1" ht="46.5">
      <c r="A11" s="133" t="s">
        <v>118</v>
      </c>
      <c r="B11" s="135" t="s">
        <v>94</v>
      </c>
      <c r="C11" s="120"/>
      <c r="D11" s="121"/>
      <c r="E11" s="122"/>
      <c r="F11" s="123"/>
      <c r="G11" s="315" t="s">
        <v>176</v>
      </c>
      <c r="H11" s="124"/>
    </row>
    <row r="12" spans="1:8" ht="42">
      <c r="A12" s="106" t="s">
        <v>102</v>
      </c>
      <c r="B12" s="104" t="s">
        <v>97</v>
      </c>
      <c r="C12" s="107" t="s">
        <v>95</v>
      </c>
      <c r="D12" s="108">
        <v>72000</v>
      </c>
      <c r="E12" s="297">
        <f>เบิกจ่ายรวม!C17</f>
        <v>83250</v>
      </c>
      <c r="F12" s="297">
        <f>D12+D13-E12</f>
        <v>-6750</v>
      </c>
      <c r="G12" s="316"/>
      <c r="H12" s="107" t="s">
        <v>98</v>
      </c>
    </row>
    <row r="13" spans="1:8" ht="42">
      <c r="A13" s="106" t="s">
        <v>103</v>
      </c>
      <c r="B13" s="104" t="s">
        <v>97</v>
      </c>
      <c r="C13" s="107" t="s">
        <v>95</v>
      </c>
      <c r="D13" s="108">
        <v>4500</v>
      </c>
      <c r="E13" s="299"/>
      <c r="F13" s="299"/>
      <c r="G13" s="316"/>
      <c r="H13" s="107" t="s">
        <v>98</v>
      </c>
    </row>
    <row r="14" spans="1:8" ht="42">
      <c r="A14" s="106" t="s">
        <v>104</v>
      </c>
      <c r="B14" s="104" t="s">
        <v>97</v>
      </c>
      <c r="C14" s="107" t="s">
        <v>95</v>
      </c>
      <c r="D14" s="108">
        <v>84963</v>
      </c>
      <c r="E14" s="222">
        <f>เบิกจ่ายรวม!D17</f>
        <v>87213</v>
      </c>
      <c r="F14" s="110">
        <v>91000</v>
      </c>
      <c r="G14" s="316"/>
      <c r="H14" s="107" t="s">
        <v>98</v>
      </c>
    </row>
    <row r="15" spans="1:8" ht="42">
      <c r="A15" s="106" t="s">
        <v>123</v>
      </c>
      <c r="B15" s="104" t="s">
        <v>97</v>
      </c>
      <c r="C15" s="107" t="s">
        <v>96</v>
      </c>
      <c r="D15" s="108">
        <v>14868</v>
      </c>
      <c r="E15" s="318">
        <v>0</v>
      </c>
      <c r="F15" s="313"/>
      <c r="G15" s="316"/>
      <c r="H15" s="107" t="s">
        <v>98</v>
      </c>
    </row>
    <row r="16" spans="1:8" ht="42">
      <c r="A16" s="106" t="s">
        <v>124</v>
      </c>
      <c r="B16" s="104" t="s">
        <v>97</v>
      </c>
      <c r="C16" s="107" t="s">
        <v>96</v>
      </c>
      <c r="D16" s="109">
        <v>912</v>
      </c>
      <c r="E16" s="319"/>
      <c r="F16" s="314"/>
      <c r="G16" s="316"/>
      <c r="H16" s="107" t="s">
        <v>98</v>
      </c>
    </row>
    <row r="17" spans="1:8" ht="42">
      <c r="A17" s="106" t="s">
        <v>125</v>
      </c>
      <c r="B17" s="104" t="s">
        <v>97</v>
      </c>
      <c r="C17" s="107" t="s">
        <v>96</v>
      </c>
      <c r="D17" s="108">
        <v>17244</v>
      </c>
      <c r="E17" s="109">
        <v>0</v>
      </c>
      <c r="F17" s="110">
        <f>D17-E17</f>
        <v>17244</v>
      </c>
      <c r="G17" s="316"/>
      <c r="H17" s="107" t="s">
        <v>98</v>
      </c>
    </row>
    <row r="18" spans="1:8" ht="42">
      <c r="A18" s="106" t="s">
        <v>126</v>
      </c>
      <c r="B18" s="104" t="s">
        <v>97</v>
      </c>
      <c r="C18" s="107" t="s">
        <v>96</v>
      </c>
      <c r="D18" s="108">
        <v>27000</v>
      </c>
      <c r="E18" s="109">
        <f>เบิกจ่ายรวม!J17</f>
        <v>21000</v>
      </c>
      <c r="F18" s="110">
        <f>D18-E18</f>
        <v>6000</v>
      </c>
      <c r="G18" s="316"/>
      <c r="H18" s="107" t="s">
        <v>98</v>
      </c>
    </row>
    <row r="19" spans="1:8" ht="42">
      <c r="A19" s="106" t="s">
        <v>127</v>
      </c>
      <c r="B19" s="104" t="s">
        <v>97</v>
      </c>
      <c r="C19" s="107" t="s">
        <v>96</v>
      </c>
      <c r="D19" s="108">
        <v>39000</v>
      </c>
      <c r="E19" s="109">
        <f>เบิกจ่ายรวม!K17</f>
        <v>43500</v>
      </c>
      <c r="F19" s="110">
        <f t="shared" ref="F19:F27" si="1">D19-E19</f>
        <v>-4500</v>
      </c>
      <c r="G19" s="317"/>
      <c r="H19" s="107" t="s">
        <v>98</v>
      </c>
    </row>
    <row r="20" spans="1:8" ht="42">
      <c r="A20" s="106" t="s">
        <v>103</v>
      </c>
      <c r="B20" s="104" t="s">
        <v>97</v>
      </c>
      <c r="C20" s="279" t="s">
        <v>295</v>
      </c>
      <c r="D20" s="203">
        <v>4500</v>
      </c>
      <c r="E20" s="109"/>
      <c r="F20" s="110">
        <f t="shared" si="1"/>
        <v>4500</v>
      </c>
      <c r="G20" s="312" t="s">
        <v>296</v>
      </c>
      <c r="H20" s="107"/>
    </row>
    <row r="21" spans="1:8" ht="42">
      <c r="A21" s="106" t="s">
        <v>102</v>
      </c>
      <c r="B21" s="104" t="s">
        <v>97</v>
      </c>
      <c r="C21" s="279" t="s">
        <v>295</v>
      </c>
      <c r="D21" s="203">
        <v>78750</v>
      </c>
      <c r="E21" s="109"/>
      <c r="F21" s="110">
        <f t="shared" si="1"/>
        <v>78750</v>
      </c>
      <c r="G21" s="309"/>
      <c r="H21" s="107"/>
    </row>
    <row r="22" spans="1:8" ht="42">
      <c r="A22" s="106" t="s">
        <v>104</v>
      </c>
      <c r="B22" s="104" t="s">
        <v>97</v>
      </c>
      <c r="C22" s="279" t="s">
        <v>295</v>
      </c>
      <c r="D22" s="203">
        <v>87213</v>
      </c>
      <c r="E22" s="109"/>
      <c r="F22" s="110">
        <f t="shared" si="1"/>
        <v>87213</v>
      </c>
      <c r="G22" s="309"/>
      <c r="H22" s="107"/>
    </row>
    <row r="23" spans="1:8" ht="42">
      <c r="A23" s="106" t="s">
        <v>126</v>
      </c>
      <c r="B23" s="104" t="s">
        <v>97</v>
      </c>
      <c r="C23" s="279" t="s">
        <v>295</v>
      </c>
      <c r="D23" s="203">
        <v>31500</v>
      </c>
      <c r="E23" s="109"/>
      <c r="F23" s="110">
        <f t="shared" si="1"/>
        <v>31500</v>
      </c>
      <c r="G23" s="309"/>
      <c r="H23" s="107"/>
    </row>
    <row r="24" spans="1:8" ht="42">
      <c r="A24" s="106" t="s">
        <v>127</v>
      </c>
      <c r="B24" s="104" t="s">
        <v>97</v>
      </c>
      <c r="C24" s="279" t="s">
        <v>295</v>
      </c>
      <c r="D24" s="203">
        <v>43500</v>
      </c>
      <c r="E24" s="109"/>
      <c r="F24" s="110">
        <f t="shared" si="1"/>
        <v>43500</v>
      </c>
      <c r="G24" s="310"/>
      <c r="H24" s="107"/>
    </row>
    <row r="25" spans="1:8" ht="41.25" customHeight="1">
      <c r="A25" s="106" t="s">
        <v>156</v>
      </c>
      <c r="B25" s="104" t="s">
        <v>97</v>
      </c>
      <c r="C25" s="173">
        <v>243553</v>
      </c>
      <c r="D25" s="74">
        <v>78400</v>
      </c>
      <c r="E25" s="109">
        <f>เบิกจ่ายงบบุคลากร!C5</f>
        <v>13600</v>
      </c>
      <c r="F25" s="110">
        <f t="shared" si="1"/>
        <v>64800</v>
      </c>
      <c r="G25" s="235" t="s">
        <v>170</v>
      </c>
      <c r="H25" s="107" t="s">
        <v>98</v>
      </c>
    </row>
    <row r="26" spans="1:8" ht="41.25" customHeight="1">
      <c r="A26" s="175" t="s">
        <v>155</v>
      </c>
      <c r="B26" s="104" t="s">
        <v>97</v>
      </c>
      <c r="C26" s="173">
        <v>243553</v>
      </c>
      <c r="D26" s="74">
        <v>280000</v>
      </c>
      <c r="E26" s="109">
        <f>เบิกจ่ายรวม!M17</f>
        <v>105000</v>
      </c>
      <c r="F26" s="110">
        <f t="shared" si="1"/>
        <v>175000</v>
      </c>
      <c r="G26" s="235" t="s">
        <v>171</v>
      </c>
      <c r="H26" s="107" t="s">
        <v>98</v>
      </c>
    </row>
    <row r="27" spans="1:8" ht="63">
      <c r="A27" s="174" t="s">
        <v>214</v>
      </c>
      <c r="B27" s="104" t="s">
        <v>97</v>
      </c>
      <c r="C27" s="173">
        <v>243556</v>
      </c>
      <c r="D27" s="74">
        <v>9427559</v>
      </c>
      <c r="E27" s="109">
        <f>เบิกจ่ายงบบุคลากร!C9</f>
        <v>7273480</v>
      </c>
      <c r="F27" s="110">
        <f t="shared" si="1"/>
        <v>2154079</v>
      </c>
      <c r="G27" s="238" t="s">
        <v>175</v>
      </c>
      <c r="H27" s="107" t="s">
        <v>98</v>
      </c>
    </row>
    <row r="28" spans="1:8" ht="42">
      <c r="A28" s="174" t="s">
        <v>213</v>
      </c>
      <c r="B28" s="104" t="s">
        <v>97</v>
      </c>
      <c r="C28" s="173">
        <v>243559</v>
      </c>
      <c r="D28" s="74">
        <v>6676034.6699999999</v>
      </c>
      <c r="E28" s="297">
        <f>เบิกจ่ายรวม!L17</f>
        <v>8250200</v>
      </c>
      <c r="F28" s="313">
        <f>D28+D29-E28</f>
        <v>201</v>
      </c>
      <c r="G28" s="239" t="s">
        <v>205</v>
      </c>
      <c r="H28" s="107"/>
    </row>
    <row r="29" spans="1:8" ht="42">
      <c r="A29" s="174" t="s">
        <v>213</v>
      </c>
      <c r="B29" s="104" t="s">
        <v>97</v>
      </c>
      <c r="C29" s="173">
        <v>243567</v>
      </c>
      <c r="D29" s="227">
        <v>1574366.33</v>
      </c>
      <c r="E29" s="299"/>
      <c r="F29" s="314"/>
      <c r="G29" s="239" t="s">
        <v>208</v>
      </c>
      <c r="H29" s="107"/>
    </row>
    <row r="30" spans="1:8" ht="63">
      <c r="A30" s="174" t="s">
        <v>300</v>
      </c>
      <c r="B30" s="104" t="s">
        <v>97</v>
      </c>
      <c r="C30" s="228">
        <v>243605</v>
      </c>
      <c r="D30" s="203">
        <v>9419200</v>
      </c>
      <c r="E30" s="109"/>
      <c r="F30" s="109"/>
      <c r="G30" s="275" t="s">
        <v>303</v>
      </c>
      <c r="H30" s="107"/>
    </row>
    <row r="31" spans="1:8" ht="23.25" customHeight="1">
      <c r="A31" s="107"/>
      <c r="B31" s="104"/>
      <c r="C31" s="107"/>
      <c r="D31" s="108"/>
      <c r="E31" s="109"/>
      <c r="F31" s="109"/>
      <c r="G31" s="274"/>
      <c r="H31" s="107"/>
    </row>
    <row r="32" spans="1:8" s="129" customFormat="1" ht="23.25" customHeight="1">
      <c r="A32" s="192" t="s">
        <v>11</v>
      </c>
      <c r="B32" s="139"/>
      <c r="C32" s="139"/>
      <c r="D32" s="140">
        <f>SUM(D12:D31)</f>
        <v>27961510</v>
      </c>
      <c r="E32" s="140">
        <f>SUM(E12:E31)</f>
        <v>15877243</v>
      </c>
      <c r="F32" s="140">
        <f>SUM(F12:F31)</f>
        <v>2742537</v>
      </c>
      <c r="G32" s="139"/>
      <c r="H32" s="139"/>
    </row>
    <row r="33" spans="1:8" s="116" customFormat="1" ht="23.25" customHeight="1">
      <c r="A33" s="136" t="s">
        <v>111</v>
      </c>
      <c r="B33" s="136"/>
      <c r="C33" s="114"/>
      <c r="D33" s="115"/>
      <c r="E33" s="115"/>
      <c r="F33" s="115"/>
      <c r="G33" s="114"/>
      <c r="H33" s="114"/>
    </row>
    <row r="34" spans="1:8" s="116" customFormat="1" ht="23.25" customHeight="1">
      <c r="A34" s="136" t="s">
        <v>112</v>
      </c>
      <c r="B34" s="137" t="s">
        <v>100</v>
      </c>
      <c r="C34" s="114"/>
      <c r="D34" s="115"/>
      <c r="E34" s="115"/>
      <c r="F34" s="115"/>
      <c r="G34" s="114"/>
      <c r="H34" s="114"/>
    </row>
    <row r="35" spans="1:8" s="105" customFormat="1" ht="23.25" customHeight="1">
      <c r="A35" s="111" t="s">
        <v>106</v>
      </c>
      <c r="B35" s="104" t="s">
        <v>278</v>
      </c>
      <c r="C35" s="111" t="s">
        <v>105</v>
      </c>
      <c r="D35" s="112">
        <v>16300</v>
      </c>
      <c r="E35" s="109">
        <v>0</v>
      </c>
      <c r="F35" s="188">
        <f t="shared" ref="F35:F39" si="2">D35+E35</f>
        <v>16300</v>
      </c>
      <c r="G35" s="308" t="s">
        <v>177</v>
      </c>
      <c r="H35" s="111"/>
    </row>
    <row r="36" spans="1:8" s="105" customFormat="1" ht="23.25" customHeight="1">
      <c r="A36" s="111" t="s">
        <v>107</v>
      </c>
      <c r="B36" s="104" t="s">
        <v>280</v>
      </c>
      <c r="C36" s="111" t="s">
        <v>105</v>
      </c>
      <c r="D36" s="112">
        <v>11600</v>
      </c>
      <c r="E36" s="109">
        <v>0</v>
      </c>
      <c r="F36" s="188">
        <f t="shared" si="2"/>
        <v>11600</v>
      </c>
      <c r="G36" s="309"/>
      <c r="H36" s="111"/>
    </row>
    <row r="37" spans="1:8" ht="23.25" customHeight="1">
      <c r="A37" s="107" t="s">
        <v>108</v>
      </c>
      <c r="B37" s="104" t="s">
        <v>279</v>
      </c>
      <c r="C37" s="107" t="s">
        <v>105</v>
      </c>
      <c r="D37" s="108">
        <v>12300</v>
      </c>
      <c r="E37" s="109">
        <v>0</v>
      </c>
      <c r="F37" s="109">
        <f t="shared" si="2"/>
        <v>12300</v>
      </c>
      <c r="G37" s="309"/>
      <c r="H37" s="107"/>
    </row>
    <row r="38" spans="1:8" ht="23.25" customHeight="1">
      <c r="A38" s="107" t="s">
        <v>109</v>
      </c>
      <c r="B38" s="104" t="s">
        <v>281</v>
      </c>
      <c r="C38" s="107" t="s">
        <v>105</v>
      </c>
      <c r="D38" s="108">
        <v>18800</v>
      </c>
      <c r="E38" s="109">
        <v>0</v>
      </c>
      <c r="F38" s="109">
        <f t="shared" si="2"/>
        <v>18800</v>
      </c>
      <c r="G38" s="309"/>
      <c r="H38" s="107"/>
    </row>
    <row r="39" spans="1:8" ht="23.25" customHeight="1">
      <c r="A39" s="107" t="s">
        <v>110</v>
      </c>
      <c r="B39" s="104" t="s">
        <v>282</v>
      </c>
      <c r="C39" s="107" t="s">
        <v>105</v>
      </c>
      <c r="D39" s="108">
        <v>14100</v>
      </c>
      <c r="E39" s="109">
        <v>0</v>
      </c>
      <c r="F39" s="109">
        <f t="shared" si="2"/>
        <v>14100</v>
      </c>
      <c r="G39" s="310"/>
      <c r="H39" s="107"/>
    </row>
    <row r="40" spans="1:8" s="129" customFormat="1" ht="23.25" customHeight="1">
      <c r="A40" s="192" t="s">
        <v>11</v>
      </c>
      <c r="B40" s="139"/>
      <c r="C40" s="139"/>
      <c r="D40" s="140">
        <f>SUM(D35:D39)</f>
        <v>73100</v>
      </c>
      <c r="E40" s="140">
        <f>SUM(E35:E39)</f>
        <v>0</v>
      </c>
      <c r="F40" s="140">
        <f>SUM(F35:F39)</f>
        <v>73100</v>
      </c>
      <c r="G40" s="139"/>
      <c r="H40" s="139"/>
    </row>
    <row r="41" spans="1:8" s="128" customFormat="1" ht="23.25" customHeight="1">
      <c r="A41" s="136" t="s">
        <v>113</v>
      </c>
      <c r="B41" s="136"/>
      <c r="C41" s="113"/>
      <c r="D41" s="127"/>
      <c r="E41" s="127"/>
      <c r="F41" s="127"/>
      <c r="G41" s="113"/>
      <c r="H41" s="113"/>
    </row>
    <row r="42" spans="1:8" s="128" customFormat="1" ht="23.25" customHeight="1">
      <c r="A42" s="136" t="s">
        <v>114</v>
      </c>
      <c r="B42" s="138" t="s">
        <v>99</v>
      </c>
      <c r="C42" s="113"/>
      <c r="D42" s="127"/>
      <c r="E42" s="127"/>
      <c r="F42" s="127"/>
      <c r="G42" s="113"/>
      <c r="H42" s="113"/>
    </row>
    <row r="43" spans="1:8" s="105" customFormat="1" ht="105">
      <c r="A43" s="125" t="s">
        <v>164</v>
      </c>
      <c r="B43" s="51" t="s">
        <v>286</v>
      </c>
      <c r="C43" s="265">
        <v>243552</v>
      </c>
      <c r="D43" s="189">
        <v>239100</v>
      </c>
      <c r="E43" s="193">
        <v>0</v>
      </c>
      <c r="F43" s="190">
        <f t="shared" ref="F43" si="3">D43+E43</f>
        <v>239100</v>
      </c>
      <c r="G43" s="236" t="s">
        <v>204</v>
      </c>
      <c r="H43" s="111"/>
    </row>
    <row r="44" spans="1:8" s="126" customFormat="1" ht="23.25" customHeight="1">
      <c r="A44" s="303" t="s">
        <v>11</v>
      </c>
      <c r="B44" s="304"/>
      <c r="C44" s="139"/>
      <c r="D44" s="140">
        <f>SUM(D43)</f>
        <v>239100</v>
      </c>
      <c r="E44" s="140">
        <f t="shared" ref="E44:F44" si="4">SUM(E43)</f>
        <v>0</v>
      </c>
      <c r="F44" s="140">
        <f t="shared" si="4"/>
        <v>239100</v>
      </c>
      <c r="G44" s="139"/>
      <c r="H44" s="139"/>
    </row>
    <row r="45" spans="1:8" ht="23.25">
      <c r="A45" s="136" t="s">
        <v>196</v>
      </c>
      <c r="B45" s="138" t="s">
        <v>197</v>
      </c>
      <c r="C45" s="213"/>
      <c r="D45" s="221"/>
      <c r="E45" s="221"/>
      <c r="F45" s="221"/>
      <c r="G45" s="215"/>
      <c r="H45" s="215"/>
    </row>
    <row r="46" spans="1:8" ht="42">
      <c r="A46" s="174" t="s">
        <v>215</v>
      </c>
      <c r="B46" s="218" t="s">
        <v>274</v>
      </c>
      <c r="C46" s="277">
        <v>243565</v>
      </c>
      <c r="D46" s="109">
        <v>10000</v>
      </c>
      <c r="E46" s="221">
        <v>0</v>
      </c>
      <c r="F46" s="221">
        <f>D46-E46</f>
        <v>10000</v>
      </c>
      <c r="G46" s="240" t="s">
        <v>203</v>
      </c>
      <c r="H46" s="215" t="s">
        <v>218</v>
      </c>
    </row>
    <row r="47" spans="1:8" s="126" customFormat="1" ht="23.25" customHeight="1">
      <c r="A47" s="303" t="s">
        <v>11</v>
      </c>
      <c r="B47" s="304"/>
      <c r="C47" s="139"/>
      <c r="D47" s="140">
        <f>SUM(D46)</f>
        <v>10000</v>
      </c>
      <c r="E47" s="140">
        <f t="shared" ref="E47:F47" si="5">SUM(E46)</f>
        <v>0</v>
      </c>
      <c r="F47" s="140">
        <f t="shared" si="5"/>
        <v>10000</v>
      </c>
      <c r="G47" s="139"/>
      <c r="H47" s="139"/>
    </row>
    <row r="48" spans="1:8" s="126" customFormat="1" ht="23.25" customHeight="1">
      <c r="A48" s="216" t="s">
        <v>199</v>
      </c>
      <c r="B48" s="225"/>
      <c r="C48" s="151"/>
      <c r="D48" s="152"/>
      <c r="E48" s="152"/>
      <c r="F48" s="152"/>
      <c r="G48" s="151"/>
      <c r="H48" s="151"/>
    </row>
    <row r="49" spans="1:8" s="126" customFormat="1" ht="63">
      <c r="A49" s="226" t="s">
        <v>212</v>
      </c>
      <c r="B49" s="218" t="s">
        <v>275</v>
      </c>
      <c r="C49" s="277">
        <v>243565</v>
      </c>
      <c r="D49" s="112">
        <v>3000</v>
      </c>
      <c r="E49" s="112">
        <v>0</v>
      </c>
      <c r="F49" s="112">
        <f>D49-E49</f>
        <v>3000</v>
      </c>
      <c r="G49" s="312" t="s">
        <v>207</v>
      </c>
      <c r="H49" s="151" t="s">
        <v>217</v>
      </c>
    </row>
    <row r="50" spans="1:8" s="126" customFormat="1" ht="42">
      <c r="A50" s="226" t="s">
        <v>216</v>
      </c>
      <c r="B50" s="218" t="s">
        <v>276</v>
      </c>
      <c r="C50" s="277">
        <v>243565</v>
      </c>
      <c r="D50" s="112">
        <v>23000</v>
      </c>
      <c r="E50" s="112">
        <f>เบิกจ่ายรวม!P17</f>
        <v>13650</v>
      </c>
      <c r="F50" s="112">
        <f>D50-E50</f>
        <v>9350</v>
      </c>
      <c r="G50" s="310"/>
      <c r="H50" s="151"/>
    </row>
    <row r="51" spans="1:8" s="126" customFormat="1" ht="23.25" customHeight="1">
      <c r="A51" s="224"/>
      <c r="B51" s="225"/>
      <c r="C51" s="151"/>
      <c r="D51" s="152"/>
      <c r="E51" s="152"/>
      <c r="F51" s="152"/>
      <c r="G51" s="151"/>
      <c r="H51" s="151"/>
    </row>
    <row r="52" spans="1:8" s="126" customFormat="1" ht="23.25" customHeight="1">
      <c r="A52" s="303" t="s">
        <v>11</v>
      </c>
      <c r="B52" s="304"/>
      <c r="C52" s="139"/>
      <c r="D52" s="140">
        <f>SUM(D49:D51)</f>
        <v>26000</v>
      </c>
      <c r="E52" s="140">
        <f>SUM(E49:E51)</f>
        <v>13650</v>
      </c>
      <c r="F52" s="140">
        <f>SUM(F49:F51)</f>
        <v>12350</v>
      </c>
      <c r="G52" s="139"/>
      <c r="H52" s="139"/>
    </row>
    <row r="53" spans="1:8" s="126" customFormat="1" ht="23.25" customHeight="1">
      <c r="A53" s="136" t="s">
        <v>157</v>
      </c>
      <c r="B53" s="151"/>
      <c r="C53" s="151"/>
      <c r="D53" s="152"/>
      <c r="E53" s="152"/>
      <c r="F53" s="152"/>
      <c r="G53" s="151"/>
      <c r="H53" s="151"/>
    </row>
    <row r="54" spans="1:8" s="126" customFormat="1" ht="46.5">
      <c r="A54" s="176" t="s">
        <v>158</v>
      </c>
      <c r="B54" s="138" t="s">
        <v>122</v>
      </c>
      <c r="C54" s="151"/>
      <c r="D54" s="152"/>
      <c r="E54" s="152"/>
      <c r="F54" s="152"/>
      <c r="G54" s="151"/>
      <c r="H54" s="151"/>
    </row>
    <row r="55" spans="1:8" s="126" customFormat="1" ht="57">
      <c r="A55" s="125" t="s">
        <v>159</v>
      </c>
      <c r="B55" s="104" t="s">
        <v>285</v>
      </c>
      <c r="C55" s="231">
        <v>243553</v>
      </c>
      <c r="D55" s="232">
        <v>1141300</v>
      </c>
      <c r="E55" s="233">
        <f>เบิกจ่ายรวม!O17</f>
        <v>413867.36999999994</v>
      </c>
      <c r="F55" s="234">
        <f>D55-E55</f>
        <v>727432.63000000012</v>
      </c>
      <c r="G55" s="237" t="s">
        <v>172</v>
      </c>
      <c r="H55" s="107" t="s">
        <v>98</v>
      </c>
    </row>
    <row r="56" spans="1:8" s="126" customFormat="1" ht="57">
      <c r="A56" s="125" t="s">
        <v>160</v>
      </c>
      <c r="B56" s="104" t="s">
        <v>285</v>
      </c>
      <c r="C56" s="231">
        <v>243556</v>
      </c>
      <c r="D56" s="25">
        <v>138384</v>
      </c>
      <c r="E56" s="233">
        <v>0</v>
      </c>
      <c r="F56" s="234">
        <f>D56-E56</f>
        <v>138384</v>
      </c>
      <c r="G56" s="237" t="s">
        <v>173</v>
      </c>
      <c r="H56" s="107" t="s">
        <v>98</v>
      </c>
    </row>
    <row r="57" spans="1:8" s="126" customFormat="1" ht="84">
      <c r="A57" s="125" t="s">
        <v>304</v>
      </c>
      <c r="B57" s="104" t="s">
        <v>301</v>
      </c>
      <c r="C57" s="280">
        <v>243602</v>
      </c>
      <c r="D57" s="281">
        <v>10000</v>
      </c>
      <c r="E57" s="233"/>
      <c r="F57" s="234"/>
      <c r="G57" s="237" t="s">
        <v>302</v>
      </c>
      <c r="H57" s="107"/>
    </row>
    <row r="58" spans="1:8" s="126" customFormat="1" ht="23.25" customHeight="1">
      <c r="A58" s="151"/>
      <c r="B58" s="151"/>
      <c r="C58" s="151"/>
      <c r="D58" s="152"/>
      <c r="E58" s="152"/>
      <c r="F58" s="152"/>
      <c r="G58" s="151"/>
      <c r="H58" s="151"/>
    </row>
    <row r="59" spans="1:8" s="126" customFormat="1" ht="23.25" customHeight="1">
      <c r="A59" s="303" t="s">
        <v>11</v>
      </c>
      <c r="B59" s="304"/>
      <c r="C59" s="139"/>
      <c r="D59" s="140">
        <f>SUM(D55:D58)</f>
        <v>1289684</v>
      </c>
      <c r="E59" s="140">
        <f t="shared" ref="E59:F59" si="6">SUM(E55:E58)</f>
        <v>413867.36999999994</v>
      </c>
      <c r="F59" s="140">
        <f t="shared" si="6"/>
        <v>865816.63000000012</v>
      </c>
      <c r="G59" s="139"/>
      <c r="H59" s="139"/>
    </row>
    <row r="60" spans="1:8" s="132" customFormat="1" ht="23.25" customHeight="1">
      <c r="A60" s="136" t="s">
        <v>115</v>
      </c>
      <c r="B60" s="136"/>
      <c r="C60" s="130"/>
      <c r="D60" s="131"/>
      <c r="E60" s="130"/>
      <c r="F60" s="130"/>
      <c r="G60" s="130"/>
      <c r="H60" s="130"/>
    </row>
    <row r="61" spans="1:8" s="132" customFormat="1" ht="23.25" customHeight="1">
      <c r="A61" s="136" t="s">
        <v>116</v>
      </c>
      <c r="B61" s="138" t="s">
        <v>101</v>
      </c>
      <c r="C61" s="130"/>
      <c r="D61" s="131"/>
      <c r="E61" s="130"/>
      <c r="F61" s="130"/>
      <c r="G61" s="130"/>
      <c r="H61" s="130"/>
    </row>
    <row r="62" spans="1:8" ht="42">
      <c r="A62" s="106" t="s">
        <v>162</v>
      </c>
      <c r="B62" s="264" t="s">
        <v>283</v>
      </c>
      <c r="C62" s="107" t="s">
        <v>105</v>
      </c>
      <c r="D62" s="222">
        <v>44200</v>
      </c>
      <c r="E62" s="193">
        <v>0</v>
      </c>
      <c r="F62" s="109">
        <f t="shared" ref="F62:F63" si="7">D62+E62</f>
        <v>44200</v>
      </c>
      <c r="G62" s="311" t="s">
        <v>174</v>
      </c>
      <c r="H62" s="177" t="s">
        <v>219</v>
      </c>
    </row>
    <row r="63" spans="1:8" ht="42">
      <c r="A63" s="106" t="s">
        <v>163</v>
      </c>
      <c r="B63" s="104" t="s">
        <v>284</v>
      </c>
      <c r="C63" s="107" t="s">
        <v>105</v>
      </c>
      <c r="D63" s="222">
        <v>34900</v>
      </c>
      <c r="E63" s="193">
        <v>0</v>
      </c>
      <c r="F63" s="109">
        <f t="shared" si="7"/>
        <v>34900</v>
      </c>
      <c r="G63" s="307"/>
      <c r="H63" s="177" t="s">
        <v>219</v>
      </c>
    </row>
    <row r="64" spans="1:8" s="129" customFormat="1" ht="23.25" customHeight="1">
      <c r="A64" s="303" t="s">
        <v>11</v>
      </c>
      <c r="B64" s="304"/>
      <c r="C64" s="139"/>
      <c r="D64" s="140">
        <f>SUM(D62:D63)</f>
        <v>79100</v>
      </c>
      <c r="E64" s="140">
        <f t="shared" ref="E64:F64" si="8">SUM(E62:E63)</f>
        <v>0</v>
      </c>
      <c r="F64" s="140">
        <f t="shared" si="8"/>
        <v>79100</v>
      </c>
      <c r="G64" s="139"/>
      <c r="H64" s="139"/>
    </row>
    <row r="65" spans="1:8" s="129" customFormat="1" ht="23.25" customHeight="1">
      <c r="A65" s="194" t="s">
        <v>168</v>
      </c>
      <c r="B65" s="195"/>
      <c r="C65" s="195"/>
      <c r="D65" s="196">
        <f>+D64+D44+D40+D32+D59</f>
        <v>29642494</v>
      </c>
      <c r="E65" s="196">
        <f>+E64+E44+E40+E32</f>
        <v>15877243</v>
      </c>
      <c r="F65" s="196">
        <f>+F64+F44+F40+F32+F59</f>
        <v>3999653.63</v>
      </c>
      <c r="G65" s="195"/>
      <c r="H65" s="195"/>
    </row>
    <row r="66" spans="1:8" ht="23.25" customHeight="1">
      <c r="A66" s="136" t="s">
        <v>200</v>
      </c>
      <c r="B66" s="107"/>
      <c r="C66" s="107"/>
      <c r="D66" s="108"/>
      <c r="E66" s="107"/>
      <c r="F66" s="107"/>
      <c r="G66" s="107"/>
      <c r="H66" s="107"/>
    </row>
    <row r="67" spans="1:8" ht="23.25" customHeight="1">
      <c r="A67" s="136" t="s">
        <v>201</v>
      </c>
      <c r="B67" s="138" t="s">
        <v>180</v>
      </c>
      <c r="C67" s="205"/>
      <c r="D67" s="108"/>
      <c r="E67" s="107"/>
      <c r="F67" s="107"/>
      <c r="G67" s="107"/>
      <c r="H67" s="107"/>
    </row>
    <row r="68" spans="1:8" ht="28.5" customHeight="1">
      <c r="A68" s="174" t="s">
        <v>202</v>
      </c>
      <c r="B68" s="266" t="s">
        <v>277</v>
      </c>
      <c r="C68" s="278">
        <v>243565</v>
      </c>
      <c r="D68" s="74">
        <v>41100</v>
      </c>
      <c r="E68" s="109">
        <v>0</v>
      </c>
      <c r="F68" s="110">
        <f>D68-E68</f>
        <v>41100</v>
      </c>
      <c r="G68" s="241" t="s">
        <v>211</v>
      </c>
      <c r="H68" s="107" t="s">
        <v>220</v>
      </c>
    </row>
    <row r="69" spans="1:8" s="129" customFormat="1" ht="23.25" customHeight="1">
      <c r="A69" s="303" t="s">
        <v>11</v>
      </c>
      <c r="B69" s="304"/>
      <c r="C69" s="139"/>
      <c r="D69" s="140">
        <f>SUM(D68)</f>
        <v>41100</v>
      </c>
      <c r="E69" s="140">
        <f t="shared" ref="E69:F69" si="9">SUM(E68)</f>
        <v>0</v>
      </c>
      <c r="F69" s="140">
        <f t="shared" si="9"/>
        <v>41100</v>
      </c>
      <c r="G69" s="139"/>
      <c r="H69" s="139"/>
    </row>
    <row r="70" spans="1:8" ht="23.25" customHeight="1">
      <c r="A70" s="107"/>
      <c r="B70" s="206"/>
      <c r="C70" s="207"/>
      <c r="D70" s="108"/>
      <c r="E70" s="107"/>
      <c r="F70" s="107"/>
      <c r="G70" s="107"/>
      <c r="H70" s="107"/>
    </row>
    <row r="71" spans="1:8" ht="23.25" customHeight="1">
      <c r="A71" s="107"/>
      <c r="B71" s="206"/>
      <c r="C71" s="207"/>
      <c r="D71" s="108"/>
      <c r="E71" s="107"/>
      <c r="F71" s="107"/>
      <c r="G71" s="107"/>
      <c r="H71" s="107"/>
    </row>
    <row r="72" spans="1:8" ht="23.25" customHeight="1">
      <c r="A72" s="107"/>
      <c r="B72" s="206"/>
      <c r="C72" s="207"/>
      <c r="D72" s="108"/>
      <c r="E72" s="107"/>
      <c r="F72" s="107"/>
      <c r="G72" s="107"/>
      <c r="H72" s="107"/>
    </row>
    <row r="75" spans="1:8" s="141" customFormat="1" ht="23.25">
      <c r="A75" s="296" t="s">
        <v>221</v>
      </c>
      <c r="B75" s="296"/>
      <c r="C75" s="296"/>
      <c r="D75" s="296"/>
      <c r="E75" s="296"/>
      <c r="F75" s="296"/>
      <c r="G75" s="296"/>
      <c r="H75" s="296"/>
    </row>
    <row r="76" spans="1:8" s="149" customFormat="1" ht="23.25">
      <c r="A76" s="142" t="s">
        <v>37</v>
      </c>
      <c r="B76" s="143" t="s">
        <v>88</v>
      </c>
      <c r="C76" s="143" t="s">
        <v>89</v>
      </c>
      <c r="D76" s="144" t="s">
        <v>90</v>
      </c>
      <c r="E76" s="145" t="s">
        <v>3</v>
      </c>
      <c r="F76" s="146" t="s">
        <v>91</v>
      </c>
      <c r="G76" s="147" t="s">
        <v>92</v>
      </c>
      <c r="H76" s="148" t="s">
        <v>93</v>
      </c>
    </row>
    <row r="77" spans="1:8" ht="23.25" customHeight="1">
      <c r="A77" s="174" t="s">
        <v>224</v>
      </c>
      <c r="B77" s="174" t="s">
        <v>223</v>
      </c>
      <c r="C77" s="174" t="s">
        <v>222</v>
      </c>
      <c r="D77" s="242">
        <v>5007660</v>
      </c>
      <c r="E77" s="297">
        <v>3318234.83</v>
      </c>
      <c r="F77" s="300">
        <f>D77+D78+D79-E77</f>
        <v>7765635.1699999999</v>
      </c>
      <c r="G77" s="241"/>
      <c r="H77" s="107"/>
    </row>
    <row r="78" spans="1:8" ht="23.25" customHeight="1">
      <c r="A78" s="174" t="s">
        <v>225</v>
      </c>
      <c r="B78" s="174" t="s">
        <v>223</v>
      </c>
      <c r="C78" s="174" t="s">
        <v>222</v>
      </c>
      <c r="D78" s="242">
        <v>261520</v>
      </c>
      <c r="E78" s="298"/>
      <c r="F78" s="301"/>
      <c r="G78" s="241" t="s">
        <v>227</v>
      </c>
      <c r="H78" s="107"/>
    </row>
    <row r="79" spans="1:8" ht="23.25" customHeight="1">
      <c r="A79" s="174" t="s">
        <v>226</v>
      </c>
      <c r="B79" s="174" t="s">
        <v>223</v>
      </c>
      <c r="C79" s="174" t="s">
        <v>222</v>
      </c>
      <c r="D79" s="242">
        <v>5814690</v>
      </c>
      <c r="E79" s="299"/>
      <c r="F79" s="302"/>
      <c r="G79" s="241"/>
      <c r="H79" s="107"/>
    </row>
    <row r="80" spans="1:8" ht="23.25" customHeight="1">
      <c r="A80" s="294" t="s">
        <v>11</v>
      </c>
      <c r="B80" s="295"/>
      <c r="C80" s="257"/>
      <c r="D80" s="258">
        <f>SUM(D77:D79)</f>
        <v>11083870</v>
      </c>
      <c r="E80" s="258">
        <f t="shared" ref="E80" si="10">SUM(E77:E79)</f>
        <v>3318234.83</v>
      </c>
      <c r="F80" s="258">
        <f>SUM(F77:F79)</f>
        <v>7765635.1699999999</v>
      </c>
      <c r="G80" s="259"/>
      <c r="H80" s="260"/>
    </row>
    <row r="81" spans="1:8" s="149" customFormat="1" ht="23.25">
      <c r="A81" s="142" t="s">
        <v>292</v>
      </c>
      <c r="B81" s="143"/>
      <c r="C81" s="143"/>
      <c r="D81" s="144"/>
      <c r="E81" s="145"/>
      <c r="F81" s="146"/>
      <c r="G81" s="147"/>
      <c r="H81" s="148"/>
    </row>
    <row r="82" spans="1:8" s="149" customFormat="1" ht="23.25">
      <c r="A82" s="273" t="s">
        <v>293</v>
      </c>
      <c r="B82" s="143" t="s">
        <v>88</v>
      </c>
      <c r="C82" s="143" t="s">
        <v>89</v>
      </c>
      <c r="D82" s="144" t="s">
        <v>90</v>
      </c>
      <c r="E82" s="145" t="s">
        <v>3</v>
      </c>
      <c r="F82" s="146" t="s">
        <v>91</v>
      </c>
      <c r="G82" s="147" t="s">
        <v>92</v>
      </c>
      <c r="H82" s="148" t="s">
        <v>93</v>
      </c>
    </row>
    <row r="83" spans="1:8" ht="23.25" customHeight="1">
      <c r="A83" s="52" t="s">
        <v>113</v>
      </c>
      <c r="B83" s="52"/>
      <c r="C83" s="52"/>
      <c r="D83" s="272"/>
      <c r="E83" s="109"/>
      <c r="F83" s="107"/>
      <c r="G83" s="241"/>
      <c r="H83" s="107"/>
    </row>
    <row r="84" spans="1:8" ht="23.25" customHeight="1">
      <c r="A84" s="52" t="s">
        <v>196</v>
      </c>
      <c r="B84" s="52" t="s">
        <v>289</v>
      </c>
      <c r="C84" s="272">
        <v>243564</v>
      </c>
      <c r="D84" s="109">
        <v>5500</v>
      </c>
      <c r="E84" s="103">
        <v>0</v>
      </c>
      <c r="F84" s="110">
        <f>D84-E84</f>
        <v>5500</v>
      </c>
      <c r="G84" s="241" t="s">
        <v>291</v>
      </c>
      <c r="H84" s="107" t="s">
        <v>294</v>
      </c>
    </row>
    <row r="85" spans="1:8" ht="23.25" customHeight="1">
      <c r="A85" s="52" t="s">
        <v>290</v>
      </c>
      <c r="B85" s="52"/>
      <c r="C85" s="52"/>
      <c r="D85" s="271"/>
      <c r="E85" s="107"/>
      <c r="F85" s="107"/>
      <c r="G85" s="241"/>
      <c r="H85" s="107"/>
    </row>
  </sheetData>
  <mergeCells count="26">
    <mergeCell ref="G20:G24"/>
    <mergeCell ref="F12:F13"/>
    <mergeCell ref="E12:E13"/>
    <mergeCell ref="G11:G19"/>
    <mergeCell ref="F15:F16"/>
    <mergeCell ref="E15:E16"/>
    <mergeCell ref="G35:G39"/>
    <mergeCell ref="G62:G63"/>
    <mergeCell ref="G49:G50"/>
    <mergeCell ref="E28:E29"/>
    <mergeCell ref="F28:F29"/>
    <mergeCell ref="A3:H3"/>
    <mergeCell ref="A1:H1"/>
    <mergeCell ref="A2:H2"/>
    <mergeCell ref="A9:B9"/>
    <mergeCell ref="G7:G8"/>
    <mergeCell ref="A80:B80"/>
    <mergeCell ref="A75:H75"/>
    <mergeCell ref="E77:E79"/>
    <mergeCell ref="F77:F79"/>
    <mergeCell ref="A44:B44"/>
    <mergeCell ref="A47:B47"/>
    <mergeCell ref="A59:B59"/>
    <mergeCell ref="A52:B52"/>
    <mergeCell ref="A69:B69"/>
    <mergeCell ref="A64:B64"/>
  </mergeCells>
  <hyperlinks>
    <hyperlink ref="G11:G19" r:id="rId1" display="..\หนังสือแจ้งโอน\1.1 แผนงานบุคลากรภาครัฐ ผลผลิตรายการค่าใช้จ่ายบุคลากรภาครัฐ พัฒนาด้านสาธารณสุขและสร้างเสริมสุขภาพเชิงรุก (ปกส.คตส.).pdf"/>
    <hyperlink ref="G25" r:id="rId2" display="..\หนังสือแจ้งโอน\2.1 แผนงานบุคลากรภาครัฐ ผลผลิตรายการค่าใช้จ่ายบุคลากรภาครัฐ พัฒนาด้านสาธารณสุขและสร้างเสริมสุขภาพเชิงรุก (ค่าเช่าบ้านค่าไม่ทำเวชค่าสาธารณูปโภคค่าเช่าทรัพย์สิน).pdf"/>
    <hyperlink ref="G26" r:id="rId3" display="..\หนังสือแจ้งโอน\2.1 แผนงานบุคลากรภาครัฐ ผลผลิตรายการค่าใช้จ่ายบุคลากรภาครัฐ พัฒนาด้านสาธารณสุขและสร้างเสริมสุขภาพเชิงรุก (ค่าเช่าบ้านค่าไม่ทำเวชค่าสาธารณูปโภคค่าเช่าทรัพย์สิน).pdf"/>
    <hyperlink ref="G35:G39" r:id="rId4" display="..\หนังสือแจ้งโอน\3.1 แผนงานยุทธศาสตร์พัฒนาศักยภาพคนตลอดช่วงชีวิต โครงการประชาชนทุกกลุ่มวัยได้รับบริการด้านสุขภาพที่เหมาะสม (กลุ่มวัยปฐมวัยวัยเรียนวัยรุ่นวัยทำงานวัยผู้สูงอายุ).pdf"/>
    <hyperlink ref="G43" r:id="rId5" display="..\หนังสือแจ้งโอน\5.1 แผนงานยุทธศาสตร์ เสริมสร้างให้คนมีสุขภาวะที่ดี โครงการพัฒนาระบบการแพทย์ปฐมภูมิและเครือข่ายระบบสุขภาพระดับอำเภอ พัฒนาระบบบริการปฐมภูมิให้มีคุณภาพมาตรฐานและพัฒนาคุณภาพชีวิตระดับอำเภอ (DHB) (สสจ.สสอ.รพสต. เป็นค่าใ.pdf"/>
    <hyperlink ref="G55" r:id="rId6" display="..\หนังสือแจ้งโอน\2.1 แผนงานบุคลากรภาครัฐ ผลผลิตรายการค่าใช้จ่ายบุคลากรภาครัฐ พัฒนาด้านสาธารณสุขและสร้างเสริมสุขภาพเชิงรุก (ค่าเช่าบ้านค่าไม่ทำเวชค่าสาธารณูปโภคค่าเช่าทรัพย์สิน).pdf"/>
    <hyperlink ref="G56" r:id="rId7" display="..\หนังสือแจ้งโอน\2.1 แผนงานบุคลากรภาครัฐ ผลผลิตรายการค่าใช้จ่ายบุคลากรภาครัฐ พัฒนาด้านสาธารณสุขและสร้างเสริมสุขภาพเชิงรุก (ค่าเช่าบ้านค่าไม่ทำเวชค่าสาธารณูปโภคค่าเช่าทรัพย์สิน).pdf"/>
    <hyperlink ref="G62:G63" r:id="rId8" display="..\หนังสือแจ้งโอน\5.1 แผนงานยุทธศาสตร์ เสริมสร้างให้คนมีสุขภาวะที่ดี โครงการพัฒนาระบบการแพทย์ปฐมภูมิและเครือข่ายระบบสุขภาพระดับอำเภอ พัฒนาระบบบริการปฐมภูมิให้มีคุณภาพมาตรฐานและพัฒนาคุณภาพชีวิตระดับอำเภอ (DHB) (สสจ.สสอ.รพสต. เป็นค่าใ.pdf"/>
    <hyperlink ref="G27" r:id="rId9" display="..\หนังสือแจ้งโอน\4.1 แผนงานบุคลากรภาครัฐ ผลผลิตรายการค่าใช้จ่ายบุคลากรภาครัฐ พัฒนาด้านสาธารณสุขและสร้างเสริมสุขภาพเชิงรุก (พตส.งวด1).pdf"/>
    <hyperlink ref="G28" r:id="rId10"/>
    <hyperlink ref="G29" r:id="rId11"/>
    <hyperlink ref="G46" r:id="rId12"/>
    <hyperlink ref="G49:G50" r:id="rId13" display="8. สธ 0206.03/ว399-9พ.ย.66"/>
    <hyperlink ref="G68" r:id="rId14"/>
    <hyperlink ref="G7:G8" r:id="rId15" display="11. สธ.0206.03/ว402-9พ.ย.66"/>
    <hyperlink ref="G84" r:id="rId16"/>
    <hyperlink ref="G78" r:id="rId17"/>
    <hyperlink ref="G20:G24" r:id="rId18" display="13. สธ 0208.05/10974-8ธ.ค.66"/>
    <hyperlink ref="G30" r:id="rId19"/>
    <hyperlink ref="G57" r:id="rId20"/>
  </hyperlinks>
  <pageMargins left="0.70866141732283472" right="0.70866141732283472" top="0.74803149606299213" bottom="0.74803149606299213" header="0.31496062992125984" footer="0.31496062992125984"/>
  <pageSetup scale="55" fitToHeight="3" orientation="landscape" r:id="rId2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8"/>
  <sheetViews>
    <sheetView workbookViewId="0">
      <selection activeCell="J8" sqref="J8"/>
    </sheetView>
  </sheetViews>
  <sheetFormatPr defaultRowHeight="14.25"/>
  <cols>
    <col min="1" max="1" width="7.375" bestFit="1" customWidth="1"/>
    <col min="2" max="2" width="11.25" customWidth="1"/>
    <col min="3" max="4" width="11.125" bestFit="1" customWidth="1"/>
    <col min="5" max="5" width="10.125" bestFit="1" customWidth="1"/>
    <col min="6" max="6" width="11.125" bestFit="1" customWidth="1"/>
    <col min="7" max="8" width="12.625" bestFit="1" customWidth="1"/>
    <col min="9" max="9" width="11.75" bestFit="1" customWidth="1"/>
    <col min="10" max="10" width="11.125" bestFit="1" customWidth="1"/>
    <col min="11" max="11" width="11" bestFit="1" customWidth="1"/>
    <col min="12" max="12" width="12.625" bestFit="1" customWidth="1"/>
    <col min="13" max="14" width="11.125" bestFit="1" customWidth="1"/>
    <col min="15" max="15" width="16.625" bestFit="1" customWidth="1"/>
    <col min="16" max="16" width="16.625" customWidth="1"/>
    <col min="17" max="17" width="16.625" bestFit="1" customWidth="1"/>
  </cols>
  <sheetData>
    <row r="2" spans="1:17" s="169" customFormat="1" ht="63">
      <c r="A2" s="168" t="s">
        <v>138</v>
      </c>
      <c r="B2" s="168" t="s">
        <v>287</v>
      </c>
      <c r="C2" s="168" t="s">
        <v>139</v>
      </c>
      <c r="D2" s="168" t="s">
        <v>140</v>
      </c>
      <c r="E2" s="168" t="s">
        <v>141</v>
      </c>
      <c r="F2" s="168" t="s">
        <v>142</v>
      </c>
      <c r="G2" s="168" t="s">
        <v>145</v>
      </c>
      <c r="H2" s="168" t="s">
        <v>144</v>
      </c>
      <c r="I2" s="168" t="s">
        <v>143</v>
      </c>
      <c r="J2" s="168" t="s">
        <v>153</v>
      </c>
      <c r="K2" s="168" t="s">
        <v>146</v>
      </c>
      <c r="L2" s="168" t="s">
        <v>147</v>
      </c>
      <c r="M2" s="168" t="s">
        <v>148</v>
      </c>
      <c r="N2" s="168" t="s">
        <v>149</v>
      </c>
      <c r="O2" s="172" t="s">
        <v>178</v>
      </c>
      <c r="P2" s="172" t="s">
        <v>209</v>
      </c>
      <c r="Q2" s="172"/>
    </row>
    <row r="3" spans="1:17" s="169" customFormat="1" ht="21">
      <c r="A3" s="167" t="s">
        <v>150</v>
      </c>
      <c r="B3" s="167">
        <v>668000</v>
      </c>
      <c r="C3" s="167">
        <f>รายละเอียดจัดสรร!D12+รายละเอียดจัดสรร!D13+รายละเอียดจัดสรร!D20+รายละเอียดจัดสรร!D21</f>
        <v>159750</v>
      </c>
      <c r="D3" s="167">
        <f>+รายละเอียดจัดสรร!D14+รายละเอียดจัดสรร!D22</f>
        <v>172176</v>
      </c>
      <c r="E3" s="167">
        <f>+รายละเอียดจัดสรร!D15+รายละเอียดจัดสรร!D16</f>
        <v>15780</v>
      </c>
      <c r="F3" s="167">
        <f>+รายละเอียดจัดสรร!D17</f>
        <v>17244</v>
      </c>
      <c r="G3" s="320">
        <f>รายละเอียดจัดสรร!D27</f>
        <v>9427559</v>
      </c>
      <c r="H3" s="321"/>
      <c r="I3" s="322"/>
      <c r="J3" s="172">
        <f>+รายละเอียดจัดสรร!D18+รายละเอียดจัดสรร!D23</f>
        <v>58500</v>
      </c>
      <c r="K3" s="172">
        <f>+รายละเอียดจัดสรร!D19+รายละเอียดจัดสรร!D24</f>
        <v>82500</v>
      </c>
      <c r="L3" s="170">
        <f>รายละเอียดจัดสรร!D28+รายละเอียดจัดสรร!D29</f>
        <v>8250401</v>
      </c>
      <c r="M3" s="167">
        <f>รายละเอียดจัดสรร!D26</f>
        <v>280000</v>
      </c>
      <c r="N3" s="172">
        <f>รายละเอียดจัดสรร!D25</f>
        <v>78400</v>
      </c>
      <c r="O3" s="172">
        <f>รายละเอียดจัดสรร!D55</f>
        <v>1141300</v>
      </c>
      <c r="P3" s="172">
        <v>23000</v>
      </c>
      <c r="Q3" s="172"/>
    </row>
    <row r="4" spans="1:17" ht="18.75">
      <c r="A4" s="161" t="s">
        <v>151</v>
      </c>
      <c r="B4" s="161">
        <v>91000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</row>
    <row r="5" spans="1:17" s="166" customFormat="1" ht="18.75">
      <c r="A5" s="164">
        <v>242797</v>
      </c>
      <c r="B5" s="164"/>
      <c r="C5" s="165">
        <v>27750</v>
      </c>
      <c r="D5" s="165">
        <v>29071</v>
      </c>
      <c r="E5" s="165"/>
      <c r="F5" s="165"/>
      <c r="G5" s="165"/>
      <c r="H5" s="165"/>
      <c r="I5" s="165"/>
      <c r="J5" s="165">
        <v>10500</v>
      </c>
      <c r="K5" s="165"/>
      <c r="L5" s="165"/>
      <c r="M5" s="165"/>
      <c r="N5" s="165"/>
      <c r="O5" s="165"/>
      <c r="P5" s="165"/>
      <c r="Q5" s="165"/>
    </row>
    <row r="6" spans="1:17" s="166" customFormat="1" ht="18.75">
      <c r="A6" s="164">
        <v>242828</v>
      </c>
      <c r="B6" s="164"/>
      <c r="C6" s="165">
        <v>27750</v>
      </c>
      <c r="D6" s="165">
        <v>29071</v>
      </c>
      <c r="E6" s="165"/>
      <c r="F6" s="165"/>
      <c r="G6" s="165">
        <f>78500+65500</f>
        <v>144000</v>
      </c>
      <c r="H6" s="165">
        <v>569000</v>
      </c>
      <c r="I6" s="165">
        <v>4131304</v>
      </c>
      <c r="J6" s="165">
        <v>10500</v>
      </c>
      <c r="K6" s="165">
        <v>29000</v>
      </c>
      <c r="L6" s="165">
        <f>1885200+6135600</f>
        <v>8020800</v>
      </c>
      <c r="M6" s="165">
        <f>30000+5000+30000+5000</f>
        <v>70000</v>
      </c>
      <c r="N6" s="165">
        <f>6000+3800</f>
        <v>9800</v>
      </c>
      <c r="O6" s="204">
        <f>237611.52+12711.6+10410+1409.19+2418.2+6955+1016.5+6150.36+3331.98+2422.48+535+1413.47</f>
        <v>286385.29999999993</v>
      </c>
      <c r="P6" s="204">
        <v>5250</v>
      </c>
      <c r="Q6" s="204"/>
    </row>
    <row r="7" spans="1:17" s="166" customFormat="1" ht="18.75">
      <c r="A7" s="164">
        <v>242858</v>
      </c>
      <c r="B7" s="164"/>
      <c r="C7" s="165">
        <v>27750</v>
      </c>
      <c r="D7" s="165">
        <v>29071</v>
      </c>
      <c r="E7" s="165"/>
      <c r="F7" s="165"/>
      <c r="G7" s="165">
        <f>70500+10500</f>
        <v>81000</v>
      </c>
      <c r="H7" s="165">
        <v>291000</v>
      </c>
      <c r="I7" s="165">
        <f>2059112-1936</f>
        <v>2057176</v>
      </c>
      <c r="J7" s="165"/>
      <c r="K7" s="165">
        <v>14500</v>
      </c>
      <c r="L7" s="165">
        <f>229600-200</f>
        <v>229400</v>
      </c>
      <c r="M7" s="165">
        <f>30000+5000</f>
        <v>35000</v>
      </c>
      <c r="N7" s="165">
        <v>3800</v>
      </c>
      <c r="O7" s="165">
        <f>88740.05+4729.99+7766+1016.5+6955+805.71+12713.74+654.84+4100.24</f>
        <v>127482.07000000002</v>
      </c>
      <c r="P7" s="165">
        <v>8400</v>
      </c>
      <c r="Q7" s="165"/>
    </row>
    <row r="8" spans="1:17" s="166" customFormat="1" ht="18.75">
      <c r="A8" s="164">
        <v>242889</v>
      </c>
      <c r="B8" s="164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</row>
    <row r="9" spans="1:17" s="166" customFormat="1" ht="18.75">
      <c r="A9" s="164">
        <v>242920</v>
      </c>
      <c r="B9" s="164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</row>
    <row r="10" spans="1:17" s="166" customFormat="1" ht="18.75">
      <c r="A10" s="164">
        <v>242948</v>
      </c>
      <c r="B10" s="164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</row>
    <row r="11" spans="1:17" s="166" customFormat="1" ht="18.75">
      <c r="A11" s="164">
        <v>242979</v>
      </c>
      <c r="B11" s="164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</row>
    <row r="12" spans="1:17" s="166" customFormat="1" ht="18.75">
      <c r="A12" s="164">
        <v>243009</v>
      </c>
      <c r="B12" s="164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</row>
    <row r="13" spans="1:17" s="166" customFormat="1" ht="18.75">
      <c r="A13" s="164">
        <v>243040</v>
      </c>
      <c r="B13" s="164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</row>
    <row r="14" spans="1:17" s="166" customFormat="1" ht="18.75">
      <c r="A14" s="164">
        <v>243070</v>
      </c>
      <c r="B14" s="164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</row>
    <row r="15" spans="1:17" s="166" customFormat="1" ht="18.75">
      <c r="A15" s="164">
        <v>243101</v>
      </c>
      <c r="B15" s="164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</row>
    <row r="16" spans="1:17" s="166" customFormat="1" ht="18.75">
      <c r="A16" s="164">
        <v>243132</v>
      </c>
      <c r="B16" s="164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</row>
    <row r="17" spans="1:17" ht="18.75">
      <c r="A17" s="162" t="s">
        <v>152</v>
      </c>
      <c r="B17" s="163">
        <f>SUM(B4:B16)</f>
        <v>91000</v>
      </c>
      <c r="C17" s="163">
        <f>SUM(C4:C16)</f>
        <v>83250</v>
      </c>
      <c r="D17" s="163">
        <f>SUM(D4:D16)</f>
        <v>87213</v>
      </c>
      <c r="E17" s="163">
        <f t="shared" ref="E17:H17" si="0">SUM(E4:E16)</f>
        <v>0</v>
      </c>
      <c r="F17" s="163">
        <f t="shared" si="0"/>
        <v>0</v>
      </c>
      <c r="G17" s="163">
        <f>SUM(G4:G16)</f>
        <v>225000</v>
      </c>
      <c r="H17" s="163">
        <f t="shared" si="0"/>
        <v>860000</v>
      </c>
      <c r="I17" s="163">
        <f>SUM(I4:I16)</f>
        <v>6188480</v>
      </c>
      <c r="J17" s="163">
        <f t="shared" ref="J17:N17" si="1">SUM(J4:J16)</f>
        <v>21000</v>
      </c>
      <c r="K17" s="163">
        <f t="shared" si="1"/>
        <v>43500</v>
      </c>
      <c r="L17" s="163">
        <f t="shared" si="1"/>
        <v>8250200</v>
      </c>
      <c r="M17" s="163">
        <f t="shared" ref="M17" si="2">SUM(M4:M16)</f>
        <v>105000</v>
      </c>
      <c r="N17" s="163">
        <f t="shared" si="1"/>
        <v>13600</v>
      </c>
      <c r="O17" s="163">
        <f>SUM(O4:O16)</f>
        <v>413867.36999999994</v>
      </c>
      <c r="P17" s="163">
        <f>SUM(P4:P16)</f>
        <v>13650</v>
      </c>
      <c r="Q17" s="163"/>
    </row>
    <row r="18" spans="1:17" ht="18.75">
      <c r="A18" s="162" t="s">
        <v>4</v>
      </c>
      <c r="B18" s="163">
        <f t="shared" ref="B18" si="3">B3-B17</f>
        <v>577000</v>
      </c>
      <c r="C18" s="163">
        <f t="shared" ref="C18:F18" si="4">C3-C17</f>
        <v>76500</v>
      </c>
      <c r="D18" s="163">
        <f t="shared" si="4"/>
        <v>84963</v>
      </c>
      <c r="E18" s="163">
        <f t="shared" si="4"/>
        <v>15780</v>
      </c>
      <c r="F18" s="163">
        <f t="shared" si="4"/>
        <v>17244</v>
      </c>
      <c r="G18" s="323">
        <f>G3-G17-H17-I17</f>
        <v>2154079</v>
      </c>
      <c r="H18" s="324"/>
      <c r="I18" s="325"/>
      <c r="J18" s="171">
        <f t="shared" ref="J18:L18" si="5">J3-J17</f>
        <v>37500</v>
      </c>
      <c r="K18" s="171">
        <f t="shared" si="5"/>
        <v>39000</v>
      </c>
      <c r="L18" s="171">
        <f t="shared" si="5"/>
        <v>201</v>
      </c>
      <c r="M18" s="171">
        <f>M3-M17</f>
        <v>175000</v>
      </c>
      <c r="N18" s="171">
        <f t="shared" ref="N18:P18" si="6">N3-N17</f>
        <v>64800</v>
      </c>
      <c r="O18" s="171">
        <f t="shared" si="6"/>
        <v>727432.63000000012</v>
      </c>
      <c r="P18" s="171">
        <f t="shared" si="6"/>
        <v>9350</v>
      </c>
      <c r="Q18" s="171"/>
    </row>
  </sheetData>
  <mergeCells count="2">
    <mergeCell ref="G3:I3"/>
    <mergeCell ref="G18:I1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J3" sqref="J3"/>
    </sheetView>
  </sheetViews>
  <sheetFormatPr defaultRowHeight="14.25"/>
  <cols>
    <col min="2" max="2" width="11.25" bestFit="1" customWidth="1"/>
    <col min="3" max="3" width="21.25" bestFit="1" customWidth="1"/>
    <col min="4" max="4" width="24.25" customWidth="1"/>
    <col min="6" max="6" width="6.375" bestFit="1" customWidth="1"/>
    <col min="8" max="8" width="15.125" customWidth="1"/>
    <col min="9" max="10" width="11.375" bestFit="1" customWidth="1"/>
    <col min="11" max="11" width="8.875" bestFit="1" customWidth="1"/>
    <col min="12" max="12" width="25.625" customWidth="1"/>
  </cols>
  <sheetData>
    <row r="1" spans="1:13" ht="39.950000000000003" customHeight="1" thickBot="1">
      <c r="A1" s="212"/>
      <c r="B1" s="328" t="s">
        <v>188</v>
      </c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212"/>
    </row>
    <row r="2" spans="1:13" ht="42.75" thickBot="1">
      <c r="A2" s="81" t="s">
        <v>30</v>
      </c>
      <c r="B2" s="81" t="s">
        <v>31</v>
      </c>
      <c r="C2" s="81" t="s">
        <v>1</v>
      </c>
      <c r="D2" s="81" t="s">
        <v>32</v>
      </c>
      <c r="E2" s="81" t="s">
        <v>33</v>
      </c>
      <c r="F2" s="81" t="s">
        <v>34</v>
      </c>
      <c r="G2" s="81" t="s">
        <v>35</v>
      </c>
      <c r="H2" s="81" t="s">
        <v>36</v>
      </c>
      <c r="I2" s="81" t="s">
        <v>37</v>
      </c>
      <c r="J2" s="81" t="s">
        <v>181</v>
      </c>
      <c r="K2" s="81" t="s">
        <v>38</v>
      </c>
      <c r="L2" s="81" t="s">
        <v>92</v>
      </c>
    </row>
    <row r="3" spans="1:13" ht="63.75" thickBot="1">
      <c r="A3" s="208" t="s">
        <v>39</v>
      </c>
      <c r="B3" s="208" t="s">
        <v>40</v>
      </c>
      <c r="C3" s="208" t="s">
        <v>182</v>
      </c>
      <c r="D3" s="82" t="s">
        <v>183</v>
      </c>
      <c r="E3" s="208" t="s">
        <v>184</v>
      </c>
      <c r="F3" s="208" t="s">
        <v>185</v>
      </c>
      <c r="G3" s="208" t="s">
        <v>44</v>
      </c>
      <c r="H3" s="82" t="s">
        <v>45</v>
      </c>
      <c r="I3" s="209" t="s">
        <v>186</v>
      </c>
      <c r="J3" s="209" t="s">
        <v>186</v>
      </c>
      <c r="K3" s="209" t="s">
        <v>187</v>
      </c>
      <c r="L3" s="209" t="s">
        <v>206</v>
      </c>
    </row>
    <row r="4" spans="1:13" ht="21.75" thickBot="1">
      <c r="A4" s="326" t="s">
        <v>77</v>
      </c>
      <c r="B4" s="326"/>
      <c r="C4" s="326"/>
      <c r="D4" s="326"/>
      <c r="E4" s="326"/>
      <c r="F4" s="326"/>
      <c r="G4" s="326"/>
      <c r="H4" s="326"/>
      <c r="I4" s="210" t="s">
        <v>186</v>
      </c>
      <c r="J4" s="210" t="s">
        <v>186</v>
      </c>
      <c r="K4" s="210" t="s">
        <v>187</v>
      </c>
      <c r="L4" s="210"/>
    </row>
    <row r="5" spans="1:13" ht="21.75" thickBot="1">
      <c r="A5" s="326" t="s">
        <v>78</v>
      </c>
      <c r="B5" s="326"/>
      <c r="C5" s="326"/>
      <c r="D5" s="326"/>
      <c r="E5" s="326"/>
      <c r="F5" s="326"/>
      <c r="G5" s="326"/>
      <c r="H5" s="326"/>
      <c r="I5" s="210" t="s">
        <v>186</v>
      </c>
      <c r="J5" s="210" t="s">
        <v>186</v>
      </c>
      <c r="K5" s="210" t="s">
        <v>187</v>
      </c>
      <c r="L5" s="210"/>
    </row>
    <row r="6" spans="1:13" ht="21.75" thickBot="1">
      <c r="A6" s="327" t="s">
        <v>79</v>
      </c>
      <c r="B6" s="327"/>
      <c r="C6" s="327"/>
      <c r="D6" s="327"/>
      <c r="E6" s="327"/>
      <c r="F6" s="327"/>
      <c r="G6" s="327"/>
      <c r="H6" s="327"/>
      <c r="I6" s="211" t="s">
        <v>186</v>
      </c>
      <c r="J6" s="211" t="s">
        <v>186</v>
      </c>
      <c r="K6" s="211" t="s">
        <v>187</v>
      </c>
      <c r="L6" s="211"/>
    </row>
  </sheetData>
  <mergeCells count="4">
    <mergeCell ref="A4:H4"/>
    <mergeCell ref="A5:H5"/>
    <mergeCell ref="A6:H6"/>
    <mergeCell ref="B1:L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7"/>
  <sheetViews>
    <sheetView workbookViewId="0">
      <selection activeCell="J13" sqref="J13"/>
    </sheetView>
  </sheetViews>
  <sheetFormatPr defaultRowHeight="27.75" customHeight="1"/>
  <cols>
    <col min="1" max="1" width="24.875" customWidth="1"/>
    <col min="2" max="2" width="21.625" customWidth="1"/>
    <col min="3" max="3" width="17.875" customWidth="1"/>
    <col min="4" max="4" width="14.25" customWidth="1"/>
    <col min="5" max="5" width="17.125" customWidth="1"/>
    <col min="9" max="9" width="21.625" customWidth="1"/>
    <col min="10" max="11" width="15.25" bestFit="1" customWidth="1"/>
    <col min="12" max="12" width="14.125" bestFit="1" customWidth="1"/>
    <col min="13" max="13" width="9.25" bestFit="1" customWidth="1"/>
  </cols>
  <sheetData>
    <row r="1" spans="1:13" ht="27.75" customHeight="1">
      <c r="A1" s="331" t="s">
        <v>137</v>
      </c>
      <c r="B1" s="332"/>
      <c r="C1" s="332"/>
      <c r="D1" s="332"/>
      <c r="E1" s="332"/>
    </row>
    <row r="2" spans="1:13" ht="27.75" customHeight="1">
      <c r="A2" s="153" t="s">
        <v>118</v>
      </c>
      <c r="B2" s="154"/>
      <c r="C2" s="154"/>
      <c r="D2" s="154"/>
      <c r="E2" s="154"/>
    </row>
    <row r="3" spans="1:13" ht="27.75" hidden="1" customHeight="1">
      <c r="A3" s="329"/>
      <c r="B3" s="329"/>
      <c r="C3" s="329"/>
      <c r="D3" s="329"/>
      <c r="E3" s="330"/>
    </row>
    <row r="4" spans="1:13" ht="27.75" customHeight="1">
      <c r="A4" s="155" t="s">
        <v>128</v>
      </c>
      <c r="B4" s="155" t="s">
        <v>129</v>
      </c>
      <c r="C4" s="156" t="s">
        <v>82</v>
      </c>
      <c r="D4" s="156" t="s">
        <v>4</v>
      </c>
      <c r="E4" s="156" t="s">
        <v>130</v>
      </c>
    </row>
    <row r="5" spans="1:13" ht="27.75" customHeight="1">
      <c r="A5" s="157" t="s">
        <v>131</v>
      </c>
      <c r="B5" s="158">
        <f>รายละเอียดจัดสรร!D25</f>
        <v>78400</v>
      </c>
      <c r="C5" s="158">
        <f>เบิกจ่ายรวม!N17</f>
        <v>13600</v>
      </c>
      <c r="D5" s="158">
        <f>B5-C5</f>
        <v>64800</v>
      </c>
      <c r="E5" s="158">
        <f>C5*100/B5</f>
        <v>17.346938775510203</v>
      </c>
      <c r="I5" s="249" t="s">
        <v>269</v>
      </c>
      <c r="J5" s="109">
        <v>66000</v>
      </c>
      <c r="K5" s="109">
        <v>50000</v>
      </c>
      <c r="L5" s="109">
        <v>16000</v>
      </c>
      <c r="M5" s="109">
        <f>K5*100/J5</f>
        <v>75.757575757575751</v>
      </c>
    </row>
    <row r="6" spans="1:13" ht="27.75" customHeight="1">
      <c r="A6" s="157" t="s">
        <v>132</v>
      </c>
      <c r="B6" s="158">
        <f>รายละเอียดจัดสรร!D26</f>
        <v>280000</v>
      </c>
      <c r="C6" s="158">
        <f>เบิกจ่ายรวม!M17</f>
        <v>105000</v>
      </c>
      <c r="D6" s="158">
        <f t="shared" ref="D6:D10" si="0">B6-C6</f>
        <v>175000</v>
      </c>
      <c r="E6" s="158">
        <f t="shared" ref="E6:E10" si="1">C6*100/B6</f>
        <v>37.5</v>
      </c>
      <c r="I6" s="249" t="s">
        <v>271</v>
      </c>
      <c r="J6" s="109">
        <v>9427559</v>
      </c>
      <c r="K6" s="109">
        <v>4844304</v>
      </c>
      <c r="L6" s="109">
        <v>4583255</v>
      </c>
      <c r="M6" s="109">
        <f t="shared" ref="M6:M8" si="2">K6*100/J6</f>
        <v>51.384499423445668</v>
      </c>
    </row>
    <row r="7" spans="1:13" ht="27.75" customHeight="1">
      <c r="A7" s="157" t="s">
        <v>133</v>
      </c>
      <c r="B7" s="158">
        <f>+รายละเอียดจัดสรร!D12+รายละเอียดจัดสรร!D13+รายละเอียดจัดสรร!D14+รายละเอียดจัดสรร!D15+รายละเอียดจัดสรร!D16+รายละเอียดจัดสรร!D17+รายละเอียดจัดสรร!D20+รายละเอียดจัดสรร!D21+รายละเอียดจัดสรร!D22</f>
        <v>364950</v>
      </c>
      <c r="C7" s="158">
        <f>เบิกจ่ายรวม!C17+เบิกจ่ายรวม!D17+เบิกจ่ายรวม!E17+เบิกจ่ายรวม!F17</f>
        <v>170463</v>
      </c>
      <c r="D7" s="158">
        <f t="shared" si="0"/>
        <v>194487</v>
      </c>
      <c r="E7" s="158">
        <f t="shared" si="1"/>
        <v>46.708590217838058</v>
      </c>
      <c r="I7" s="249" t="s">
        <v>270</v>
      </c>
      <c r="J7" s="109">
        <v>8250401</v>
      </c>
      <c r="K7" s="109">
        <v>8020800</v>
      </c>
      <c r="L7" s="109">
        <v>229601</v>
      </c>
      <c r="M7" s="109">
        <f t="shared" si="2"/>
        <v>97.217092841911565</v>
      </c>
    </row>
    <row r="8" spans="1:13" ht="30.75">
      <c r="A8" s="159" t="s">
        <v>134</v>
      </c>
      <c r="B8" s="158">
        <f>+รายละเอียดจัดสรร!D18+รายละเอียดจัดสรร!D19+รายละเอียดจัดสรร!D23+รายละเอียดจัดสรร!D24</f>
        <v>141000</v>
      </c>
      <c r="C8" s="158">
        <f>เบิกจ่ายรวม!J17+เบิกจ่ายรวม!K17</f>
        <v>64500</v>
      </c>
      <c r="D8" s="158">
        <f t="shared" si="0"/>
        <v>76500</v>
      </c>
      <c r="E8" s="158">
        <f t="shared" si="1"/>
        <v>45.744680851063826</v>
      </c>
      <c r="I8" s="261" t="s">
        <v>11</v>
      </c>
      <c r="J8" s="262">
        <f>SUM(J5:J7)</f>
        <v>17743960</v>
      </c>
      <c r="K8" s="262">
        <f t="shared" ref="K8:L8" si="3">SUM(K5:K7)</f>
        <v>12915104</v>
      </c>
      <c r="L8" s="262">
        <f t="shared" si="3"/>
        <v>4828856</v>
      </c>
      <c r="M8" s="263">
        <f t="shared" si="2"/>
        <v>72.785917010633483</v>
      </c>
    </row>
    <row r="9" spans="1:13" ht="27.75" customHeight="1">
      <c r="A9" s="157" t="s">
        <v>135</v>
      </c>
      <c r="B9" s="158">
        <f>+รายละเอียดจัดสรร!D27</f>
        <v>9427559</v>
      </c>
      <c r="C9" s="158">
        <f>เบิกจ่ายรวม!G17+เบิกจ่ายรวม!H17+เบิกจ่ายรวม!I17</f>
        <v>7273480</v>
      </c>
      <c r="D9" s="158">
        <f t="shared" si="0"/>
        <v>2154079</v>
      </c>
      <c r="E9" s="158">
        <f t="shared" si="1"/>
        <v>77.151254105118838</v>
      </c>
    </row>
    <row r="10" spans="1:13" ht="27.75" customHeight="1">
      <c r="A10" s="157" t="s">
        <v>136</v>
      </c>
      <c r="B10" s="158">
        <f>+รายละเอียดจัดสรร!D28+รายละเอียดจัดสรร!D29+รายละเอียดจัดสรร!D30</f>
        <v>17669601</v>
      </c>
      <c r="C10" s="158">
        <f>รายละเอียดจัดสรร!E28</f>
        <v>8250200</v>
      </c>
      <c r="D10" s="158">
        <f t="shared" si="0"/>
        <v>9419401</v>
      </c>
      <c r="E10" s="158">
        <f t="shared" si="1"/>
        <v>46.691490090806241</v>
      </c>
    </row>
    <row r="11" spans="1:13" ht="27.75" customHeight="1">
      <c r="A11" s="156" t="s">
        <v>11</v>
      </c>
      <c r="B11" s="160">
        <f>SUM(B5:B10)</f>
        <v>27961510</v>
      </c>
      <c r="C11" s="160">
        <f t="shared" ref="C11" si="4">SUM(C5:C10)</f>
        <v>15877243</v>
      </c>
      <c r="D11" s="160">
        <f t="shared" ref="D11" si="5">B11-C11</f>
        <v>12084267</v>
      </c>
      <c r="E11" s="160">
        <f>C11*100/B11</f>
        <v>56.782494936789895</v>
      </c>
    </row>
    <row r="12" spans="1:13" ht="27.75" customHeight="1">
      <c r="B12" s="282">
        <f>รายละเอียดจัดสรร!D32-เบิกจ่ายงบบุคลากร!B11</f>
        <v>0</v>
      </c>
    </row>
    <row r="14" spans="1:13" ht="27.75" customHeight="1">
      <c r="A14" s="333" t="s">
        <v>229</v>
      </c>
      <c r="B14" s="244" t="s">
        <v>128</v>
      </c>
      <c r="C14" s="244" t="s">
        <v>230</v>
      </c>
      <c r="D14" s="244" t="s">
        <v>231</v>
      </c>
      <c r="E14" s="244" t="s">
        <v>232</v>
      </c>
    </row>
    <row r="15" spans="1:13" ht="27.75" customHeight="1">
      <c r="A15" s="334"/>
      <c r="B15" s="244" t="s">
        <v>233</v>
      </c>
      <c r="C15" s="244" t="s">
        <v>234</v>
      </c>
      <c r="D15" s="244" t="s">
        <v>235</v>
      </c>
      <c r="E15" s="244" t="s">
        <v>235</v>
      </c>
    </row>
    <row r="16" spans="1:13" ht="27.75" customHeight="1">
      <c r="A16" s="245">
        <v>1</v>
      </c>
      <c r="B16" s="246" t="s">
        <v>236</v>
      </c>
      <c r="C16" s="247">
        <v>481800</v>
      </c>
      <c r="D16" s="247">
        <v>279000</v>
      </c>
      <c r="E16" s="247">
        <v>6000</v>
      </c>
    </row>
    <row r="17" spans="1:5" ht="27.75" customHeight="1">
      <c r="A17" s="245">
        <v>2</v>
      </c>
      <c r="B17" s="246" t="s">
        <v>237</v>
      </c>
      <c r="C17" s="247">
        <v>335700</v>
      </c>
      <c r="D17" s="247">
        <v>248000</v>
      </c>
      <c r="E17" s="247">
        <v>3000</v>
      </c>
    </row>
    <row r="18" spans="1:5" ht="27.75" customHeight="1">
      <c r="A18" s="245">
        <v>3</v>
      </c>
      <c r="B18" s="246" t="s">
        <v>238</v>
      </c>
      <c r="C18" s="247">
        <v>400700</v>
      </c>
      <c r="D18" s="247">
        <v>243000</v>
      </c>
      <c r="E18" s="107"/>
    </row>
    <row r="19" spans="1:5" ht="27.75" customHeight="1">
      <c r="A19" s="245">
        <v>4</v>
      </c>
      <c r="B19" s="246" t="s">
        <v>239</v>
      </c>
      <c r="C19" s="247">
        <v>286400</v>
      </c>
      <c r="D19" s="247">
        <v>197000</v>
      </c>
      <c r="E19" s="247">
        <v>3000</v>
      </c>
    </row>
    <row r="20" spans="1:5" ht="27.75" customHeight="1">
      <c r="A20" s="245">
        <v>5</v>
      </c>
      <c r="B20" s="246" t="s">
        <v>240</v>
      </c>
      <c r="C20" s="247">
        <v>1167700</v>
      </c>
      <c r="D20" s="247">
        <v>836804</v>
      </c>
      <c r="E20" s="247">
        <v>3000</v>
      </c>
    </row>
    <row r="21" spans="1:5" ht="27.75" customHeight="1">
      <c r="A21" s="245">
        <v>6</v>
      </c>
      <c r="B21" s="246" t="s">
        <v>241</v>
      </c>
      <c r="C21" s="247">
        <v>396500</v>
      </c>
      <c r="D21" s="247">
        <v>226000</v>
      </c>
      <c r="E21" s="107"/>
    </row>
    <row r="22" spans="1:5" ht="27.75" customHeight="1">
      <c r="A22" s="245">
        <v>7</v>
      </c>
      <c r="B22" s="246" t="s">
        <v>242</v>
      </c>
      <c r="C22" s="247">
        <v>352100</v>
      </c>
      <c r="D22" s="247">
        <v>255000</v>
      </c>
      <c r="E22" s="107"/>
    </row>
    <row r="23" spans="1:5" ht="27.75" customHeight="1">
      <c r="A23" s="245">
        <v>8</v>
      </c>
      <c r="B23" s="246" t="s">
        <v>243</v>
      </c>
      <c r="C23" s="247">
        <v>893600</v>
      </c>
      <c r="D23" s="247">
        <v>598500</v>
      </c>
      <c r="E23" s="107"/>
    </row>
    <row r="24" spans="1:5" ht="27.75" customHeight="1">
      <c r="A24" s="245">
        <v>9</v>
      </c>
      <c r="B24" s="246" t="s">
        <v>244</v>
      </c>
      <c r="C24" s="247">
        <v>264700</v>
      </c>
      <c r="D24" s="247">
        <v>198500</v>
      </c>
      <c r="E24" s="247">
        <v>5000</v>
      </c>
    </row>
    <row r="25" spans="1:5" ht="27.75" customHeight="1">
      <c r="A25" s="245">
        <v>10</v>
      </c>
      <c r="B25" s="246" t="s">
        <v>245</v>
      </c>
      <c r="C25" s="247">
        <v>200900</v>
      </c>
      <c r="D25" s="247">
        <v>141000</v>
      </c>
      <c r="E25" s="107"/>
    </row>
    <row r="26" spans="1:5" ht="27.75" customHeight="1">
      <c r="A26" s="245">
        <v>11</v>
      </c>
      <c r="B26" s="246" t="s">
        <v>246</v>
      </c>
      <c r="C26" s="247">
        <v>444300</v>
      </c>
      <c r="D26" s="247">
        <v>294000</v>
      </c>
      <c r="E26" s="247">
        <v>6000</v>
      </c>
    </row>
    <row r="27" spans="1:5" ht="27.75" customHeight="1">
      <c r="A27" s="245">
        <v>12</v>
      </c>
      <c r="B27" s="246" t="s">
        <v>247</v>
      </c>
      <c r="C27" s="247">
        <v>365600</v>
      </c>
      <c r="D27" s="247">
        <v>225500</v>
      </c>
      <c r="E27" s="107"/>
    </row>
    <row r="28" spans="1:5" ht="27.75" customHeight="1">
      <c r="A28" s="245">
        <v>13</v>
      </c>
      <c r="B28" s="246" t="s">
        <v>248</v>
      </c>
      <c r="C28" s="248">
        <v>207800</v>
      </c>
      <c r="D28" s="247">
        <v>144000</v>
      </c>
      <c r="E28" s="107"/>
    </row>
    <row r="29" spans="1:5" ht="27.75" customHeight="1">
      <c r="A29" s="245">
        <v>14</v>
      </c>
      <c r="B29" s="246" t="s">
        <v>249</v>
      </c>
      <c r="C29" s="248">
        <v>337800</v>
      </c>
      <c r="D29" s="247">
        <v>245000</v>
      </c>
      <c r="E29" s="247">
        <v>3000</v>
      </c>
    </row>
    <row r="30" spans="1:5" ht="27.75" customHeight="1">
      <c r="A30" s="245">
        <v>15</v>
      </c>
      <c r="B30" s="107" t="s">
        <v>250</v>
      </c>
      <c r="C30" s="248"/>
      <c r="D30" s="247"/>
      <c r="E30" s="247">
        <v>21000</v>
      </c>
    </row>
    <row r="31" spans="1:5" ht="27.75" customHeight="1">
      <c r="A31" s="245"/>
      <c r="B31" s="107"/>
      <c r="C31" s="249">
        <f>SUM(C16:C30)</f>
        <v>6135600</v>
      </c>
      <c r="D31" s="249">
        <f>SUM(D16:D30)</f>
        <v>4131304</v>
      </c>
      <c r="E31" s="249">
        <f>SUM(E16:E30)</f>
        <v>50000</v>
      </c>
    </row>
    <row r="32" spans="1:5" ht="27.75" customHeight="1">
      <c r="A32" s="103"/>
      <c r="B32" s="103"/>
      <c r="C32" s="250"/>
      <c r="D32" s="103"/>
      <c r="E32" s="103"/>
    </row>
    <row r="33" spans="1:5" ht="27.75" customHeight="1">
      <c r="A33" s="335"/>
      <c r="B33" s="335"/>
      <c r="C33" s="251" t="s">
        <v>251</v>
      </c>
      <c r="D33" s="252" t="s">
        <v>231</v>
      </c>
      <c r="E33" s="103"/>
    </row>
    <row r="34" spans="1:5" ht="27.75" customHeight="1">
      <c r="A34" s="245" t="s">
        <v>229</v>
      </c>
      <c r="B34" s="245" t="s">
        <v>252</v>
      </c>
      <c r="C34" s="245" t="s">
        <v>234</v>
      </c>
      <c r="D34" s="245" t="s">
        <v>11</v>
      </c>
      <c r="E34" s="103"/>
    </row>
    <row r="35" spans="1:5" ht="27.75" customHeight="1">
      <c r="A35" s="245">
        <v>1</v>
      </c>
      <c r="B35" s="107" t="s">
        <v>253</v>
      </c>
      <c r="C35" s="109">
        <v>230600</v>
      </c>
      <c r="D35" s="247">
        <v>66000</v>
      </c>
      <c r="E35" s="103"/>
    </row>
    <row r="36" spans="1:5" ht="27.75" customHeight="1">
      <c r="A36" s="245">
        <v>2</v>
      </c>
      <c r="B36" s="107" t="s">
        <v>254</v>
      </c>
      <c r="C36" s="109">
        <v>160900</v>
      </c>
      <c r="D36" s="247">
        <v>52000</v>
      </c>
      <c r="E36" s="103"/>
    </row>
    <row r="37" spans="1:5" ht="27.75" customHeight="1">
      <c r="A37" s="245">
        <v>3</v>
      </c>
      <c r="B37" s="107" t="s">
        <v>255</v>
      </c>
      <c r="C37" s="109">
        <v>91000</v>
      </c>
      <c r="D37" s="247">
        <v>34000</v>
      </c>
      <c r="E37" s="103"/>
    </row>
    <row r="38" spans="1:5" ht="27.75" customHeight="1">
      <c r="A38" s="245">
        <v>4</v>
      </c>
      <c r="B38" s="107" t="s">
        <v>256</v>
      </c>
      <c r="C38" s="109">
        <v>224200</v>
      </c>
      <c r="D38" s="247">
        <v>80000</v>
      </c>
      <c r="E38" s="103"/>
    </row>
    <row r="39" spans="1:5" ht="27.75" customHeight="1">
      <c r="A39" s="245">
        <v>5</v>
      </c>
      <c r="B39" s="107" t="s">
        <v>257</v>
      </c>
      <c r="C39" s="109">
        <v>104800</v>
      </c>
      <c r="D39" s="247">
        <v>25000</v>
      </c>
      <c r="E39" s="103"/>
    </row>
    <row r="40" spans="1:5" ht="27.75" customHeight="1">
      <c r="A40" s="245">
        <v>6</v>
      </c>
      <c r="B40" s="107" t="s">
        <v>258</v>
      </c>
      <c r="C40" s="109">
        <v>67600</v>
      </c>
      <c r="D40" s="247">
        <v>24000</v>
      </c>
      <c r="E40" s="103"/>
    </row>
    <row r="41" spans="1:5" ht="27.75" customHeight="1">
      <c r="A41" s="245">
        <v>7</v>
      </c>
      <c r="B41" s="107" t="s">
        <v>259</v>
      </c>
      <c r="C41" s="109">
        <v>110200</v>
      </c>
      <c r="D41" s="247">
        <v>23000</v>
      </c>
      <c r="E41" s="103"/>
    </row>
    <row r="42" spans="1:5" ht="27.75" customHeight="1">
      <c r="A42" s="253">
        <v>8</v>
      </c>
      <c r="B42" s="246" t="s">
        <v>260</v>
      </c>
      <c r="C42" s="109">
        <v>163800</v>
      </c>
      <c r="D42" s="247">
        <v>36000</v>
      </c>
      <c r="E42" s="103"/>
    </row>
    <row r="43" spans="1:5" ht="27.75" customHeight="1">
      <c r="A43" s="253">
        <v>9</v>
      </c>
      <c r="B43" s="246" t="s">
        <v>261</v>
      </c>
      <c r="C43" s="109">
        <v>66100</v>
      </c>
      <c r="D43" s="247">
        <v>15000</v>
      </c>
      <c r="E43" s="103"/>
    </row>
    <row r="44" spans="1:5" ht="27.75" customHeight="1">
      <c r="A44" s="253">
        <v>10</v>
      </c>
      <c r="B44" s="246" t="s">
        <v>262</v>
      </c>
      <c r="C44" s="109">
        <v>128900</v>
      </c>
      <c r="D44" s="247">
        <v>36000</v>
      </c>
      <c r="E44" s="103"/>
    </row>
    <row r="45" spans="1:5" ht="27.75" customHeight="1">
      <c r="A45" s="253">
        <v>11</v>
      </c>
      <c r="B45" s="246" t="s">
        <v>263</v>
      </c>
      <c r="C45" s="109">
        <v>114600</v>
      </c>
      <c r="D45" s="247">
        <v>36000</v>
      </c>
      <c r="E45" s="103"/>
    </row>
    <row r="46" spans="1:5" ht="27.75" customHeight="1">
      <c r="A46" s="253">
        <v>12</v>
      </c>
      <c r="B46" s="246" t="s">
        <v>264</v>
      </c>
      <c r="C46" s="109">
        <v>100400</v>
      </c>
      <c r="D46" s="247">
        <v>37000</v>
      </c>
      <c r="E46" s="103"/>
    </row>
    <row r="47" spans="1:5" ht="27.75" customHeight="1">
      <c r="A47" s="253">
        <v>13</v>
      </c>
      <c r="B47" s="246" t="s">
        <v>265</v>
      </c>
      <c r="C47" s="254">
        <v>122700</v>
      </c>
      <c r="D47" s="247">
        <v>41000</v>
      </c>
      <c r="E47" s="103"/>
    </row>
    <row r="48" spans="1:5" ht="27.75" customHeight="1">
      <c r="A48" s="253">
        <v>14</v>
      </c>
      <c r="B48" s="246" t="s">
        <v>266</v>
      </c>
      <c r="C48" s="254">
        <v>81600</v>
      </c>
      <c r="D48" s="247">
        <v>22000</v>
      </c>
      <c r="E48" s="103"/>
    </row>
    <row r="49" spans="1:5" ht="27.75" customHeight="1">
      <c r="A49" s="245">
        <v>15</v>
      </c>
      <c r="B49" s="107" t="s">
        <v>267</v>
      </c>
      <c r="C49" s="254">
        <v>88700</v>
      </c>
      <c r="D49" s="247">
        <v>33000</v>
      </c>
      <c r="E49" s="103"/>
    </row>
    <row r="50" spans="1:5" ht="27.75" customHeight="1">
      <c r="A50" s="245">
        <v>16</v>
      </c>
      <c r="B50" s="246" t="s">
        <v>268</v>
      </c>
      <c r="C50" s="248">
        <v>29100</v>
      </c>
      <c r="D50" s="247">
        <v>9000</v>
      </c>
      <c r="E50" s="103"/>
    </row>
    <row r="51" spans="1:5" ht="27.75" customHeight="1">
      <c r="A51" s="245"/>
      <c r="B51" s="107"/>
      <c r="C51" s="103"/>
      <c r="D51" s="247">
        <v>144000</v>
      </c>
      <c r="E51" s="103"/>
    </row>
    <row r="52" spans="1:5" ht="27.75" customHeight="1">
      <c r="A52" s="107"/>
      <c r="B52" s="107"/>
      <c r="C52" s="249">
        <f>SUM(C35:C51)</f>
        <v>1885200</v>
      </c>
      <c r="D52" s="249">
        <f>SUM(D35:D51)</f>
        <v>713000</v>
      </c>
      <c r="E52" s="103"/>
    </row>
    <row r="53" spans="1:5" ht="27.75" customHeight="1">
      <c r="A53" s="103"/>
      <c r="B53" s="103"/>
      <c r="C53" s="255">
        <f>C31+C52</f>
        <v>8020800</v>
      </c>
      <c r="D53" s="255">
        <f t="shared" ref="D53:E53" si="6">D31+D52</f>
        <v>4844304</v>
      </c>
      <c r="E53" s="255">
        <f t="shared" si="6"/>
        <v>50000</v>
      </c>
    </row>
    <row r="54" spans="1:5" ht="27.75" customHeight="1">
      <c r="A54" s="103"/>
      <c r="B54" s="103"/>
      <c r="C54" s="256">
        <v>8020800</v>
      </c>
      <c r="D54" s="256">
        <v>4844304</v>
      </c>
      <c r="E54" s="256">
        <v>21000</v>
      </c>
    </row>
    <row r="55" spans="1:5" ht="27.75" customHeight="1">
      <c r="A55" s="103"/>
      <c r="B55" s="103"/>
      <c r="C55" s="255">
        <f>C53-C54</f>
        <v>0</v>
      </c>
      <c r="D55" s="255">
        <f t="shared" ref="D55:E55" si="7">D53-D54</f>
        <v>0</v>
      </c>
      <c r="E55" s="255">
        <f t="shared" si="7"/>
        <v>29000</v>
      </c>
    </row>
    <row r="56" spans="1:5" ht="27.75" customHeight="1">
      <c r="A56" s="103"/>
      <c r="B56" s="103"/>
      <c r="C56" s="103"/>
      <c r="D56" s="103"/>
      <c r="E56" s="103"/>
    </row>
    <row r="57" spans="1:5" ht="27.75" customHeight="1">
      <c r="A57" s="103"/>
      <c r="B57" s="103"/>
      <c r="C57" s="103"/>
      <c r="D57" s="103"/>
      <c r="E57" s="103"/>
    </row>
    <row r="58" spans="1:5" ht="27.75" customHeight="1">
      <c r="A58" s="103"/>
      <c r="B58" s="103"/>
      <c r="C58" s="103"/>
      <c r="D58" s="103"/>
      <c r="E58" s="103"/>
    </row>
    <row r="59" spans="1:5" ht="27.75" customHeight="1">
      <c r="A59" s="103"/>
      <c r="B59" s="103"/>
      <c r="C59" s="103"/>
      <c r="D59" s="103"/>
      <c r="E59" s="103"/>
    </row>
    <row r="60" spans="1:5" ht="27.75" customHeight="1">
      <c r="A60" s="103"/>
      <c r="B60" s="103"/>
      <c r="C60" s="103"/>
      <c r="D60" s="103"/>
      <c r="E60" s="103"/>
    </row>
    <row r="61" spans="1:5" ht="27.75" customHeight="1">
      <c r="A61" s="103"/>
      <c r="B61" s="103"/>
      <c r="C61" s="103"/>
      <c r="D61" s="103"/>
      <c r="E61" s="103"/>
    </row>
    <row r="62" spans="1:5" ht="27.75" customHeight="1">
      <c r="A62" s="103"/>
      <c r="B62" s="103"/>
      <c r="C62" s="103"/>
      <c r="D62" s="103"/>
      <c r="E62" s="103"/>
    </row>
    <row r="63" spans="1:5" ht="27.75" customHeight="1">
      <c r="A63" s="103"/>
      <c r="B63" s="103"/>
      <c r="C63" s="103"/>
      <c r="D63" s="103"/>
      <c r="E63" s="103"/>
    </row>
    <row r="64" spans="1:5" ht="27.75" customHeight="1">
      <c r="A64" s="103"/>
      <c r="B64" s="103"/>
      <c r="C64" s="103"/>
      <c r="D64" s="103"/>
      <c r="E64" s="103"/>
    </row>
    <row r="65" spans="1:5" ht="27.75" customHeight="1">
      <c r="A65" s="103"/>
      <c r="B65" s="103"/>
      <c r="C65" s="103"/>
      <c r="D65" s="103"/>
      <c r="E65" s="103"/>
    </row>
    <row r="66" spans="1:5" ht="27.75" customHeight="1">
      <c r="A66" s="103"/>
      <c r="B66" s="103"/>
      <c r="C66" s="103"/>
      <c r="D66" s="103"/>
      <c r="E66" s="103"/>
    </row>
    <row r="67" spans="1:5" ht="27.75" customHeight="1">
      <c r="A67" s="103"/>
      <c r="B67" s="103"/>
      <c r="C67" s="103"/>
      <c r="D67" s="103"/>
      <c r="E67" s="103"/>
    </row>
    <row r="68" spans="1:5" ht="27.75" customHeight="1">
      <c r="A68" s="103"/>
      <c r="B68" s="103"/>
      <c r="C68" s="103"/>
      <c r="D68" s="103"/>
      <c r="E68" s="103"/>
    </row>
    <row r="69" spans="1:5" ht="27.75" customHeight="1">
      <c r="A69" s="103"/>
      <c r="B69" s="103"/>
      <c r="C69" s="103"/>
      <c r="D69" s="103"/>
      <c r="E69" s="103"/>
    </row>
    <row r="70" spans="1:5" ht="27.75" customHeight="1">
      <c r="A70" s="103"/>
      <c r="B70" s="103"/>
      <c r="C70" s="103"/>
      <c r="D70" s="103"/>
      <c r="E70" s="103"/>
    </row>
    <row r="71" spans="1:5" ht="27.75" customHeight="1">
      <c r="A71" s="103"/>
      <c r="B71" s="103"/>
      <c r="C71" s="103"/>
      <c r="D71" s="103"/>
      <c r="E71" s="103"/>
    </row>
    <row r="72" spans="1:5" ht="27.75" customHeight="1">
      <c r="A72" s="103"/>
      <c r="B72" s="103"/>
      <c r="C72" s="103"/>
      <c r="D72" s="103"/>
      <c r="E72" s="103"/>
    </row>
    <row r="73" spans="1:5" ht="27.75" customHeight="1">
      <c r="A73" s="103"/>
      <c r="B73" s="103"/>
      <c r="C73" s="103"/>
      <c r="D73" s="103"/>
      <c r="E73" s="103"/>
    </row>
    <row r="74" spans="1:5" ht="27.75" customHeight="1">
      <c r="A74" s="103"/>
      <c r="B74" s="103"/>
      <c r="C74" s="103"/>
      <c r="D74" s="103"/>
      <c r="E74" s="103"/>
    </row>
    <row r="75" spans="1:5" ht="27.75" customHeight="1">
      <c r="A75" s="103"/>
      <c r="B75" s="103"/>
      <c r="C75" s="103"/>
      <c r="D75" s="103"/>
      <c r="E75" s="103"/>
    </row>
    <row r="76" spans="1:5" ht="27.75" customHeight="1">
      <c r="A76" s="103"/>
      <c r="B76" s="103"/>
      <c r="C76" s="103"/>
      <c r="D76" s="103"/>
      <c r="E76" s="103"/>
    </row>
    <row r="77" spans="1:5" ht="27.75" customHeight="1">
      <c r="A77" s="103"/>
      <c r="B77" s="103"/>
      <c r="C77" s="103"/>
      <c r="D77" s="103"/>
      <c r="E77" s="103"/>
    </row>
    <row r="78" spans="1:5" ht="27.75" customHeight="1">
      <c r="A78" s="103"/>
      <c r="B78" s="103"/>
      <c r="C78" s="103"/>
      <c r="D78" s="103"/>
      <c r="E78" s="103"/>
    </row>
    <row r="79" spans="1:5" ht="27.75" customHeight="1">
      <c r="A79" s="103"/>
      <c r="B79" s="103"/>
      <c r="C79" s="103"/>
      <c r="D79" s="103"/>
      <c r="E79" s="103"/>
    </row>
    <row r="80" spans="1:5" ht="27.75" customHeight="1">
      <c r="A80" s="103"/>
      <c r="B80" s="103"/>
      <c r="C80" s="103"/>
      <c r="D80" s="103"/>
      <c r="E80" s="103"/>
    </row>
    <row r="81" spans="1:5" ht="27.75" customHeight="1">
      <c r="A81" s="103"/>
      <c r="B81" s="103"/>
      <c r="C81" s="103"/>
      <c r="D81" s="103"/>
      <c r="E81" s="103"/>
    </row>
    <row r="82" spans="1:5" ht="27.75" customHeight="1">
      <c r="A82" s="103"/>
      <c r="B82" s="103"/>
      <c r="C82" s="103"/>
      <c r="D82" s="103"/>
      <c r="E82" s="103"/>
    </row>
    <row r="83" spans="1:5" ht="27.75" customHeight="1">
      <c r="A83" s="103"/>
      <c r="B83" s="103"/>
      <c r="C83" s="103"/>
      <c r="D83" s="103"/>
      <c r="E83" s="103"/>
    </row>
    <row r="84" spans="1:5" ht="27.75" customHeight="1">
      <c r="A84" s="103"/>
      <c r="B84" s="103"/>
      <c r="C84" s="103"/>
      <c r="D84" s="103"/>
      <c r="E84" s="103"/>
    </row>
    <row r="85" spans="1:5" ht="27.75" customHeight="1">
      <c r="A85" s="103"/>
      <c r="B85" s="103"/>
      <c r="C85" s="103"/>
      <c r="D85" s="103"/>
      <c r="E85" s="103"/>
    </row>
    <row r="86" spans="1:5" ht="27.75" customHeight="1">
      <c r="A86" s="103"/>
      <c r="B86" s="103"/>
      <c r="C86" s="103"/>
      <c r="D86" s="103"/>
      <c r="E86" s="103"/>
    </row>
    <row r="87" spans="1:5" ht="27.75" customHeight="1">
      <c r="A87" s="103"/>
      <c r="B87" s="103"/>
      <c r="C87" s="103"/>
      <c r="D87" s="103"/>
      <c r="E87" s="103"/>
    </row>
  </sheetData>
  <mergeCells count="4">
    <mergeCell ref="A3:E3"/>
    <mergeCell ref="A1:E1"/>
    <mergeCell ref="A14:A15"/>
    <mergeCell ref="A33:B33"/>
  </mergeCells>
  <pageMargins left="0.70866141732283472" right="0.70866141732283472" top="0.74803149606299213" bottom="0.74803149606299213" header="0.31496062992125984" footer="0.31496062992125984"/>
  <pageSetup scale="88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workbookViewId="0">
      <selection activeCell="L35" sqref="L35"/>
    </sheetView>
  </sheetViews>
  <sheetFormatPr defaultRowHeight="14.25"/>
  <cols>
    <col min="1" max="1" width="10.625" style="84" bestFit="1" customWidth="1"/>
    <col min="2" max="2" width="19.5" style="84" hidden="1" customWidth="1"/>
    <col min="3" max="3" width="23.875" style="84" customWidth="1"/>
    <col min="4" max="4" width="27.25" style="85" customWidth="1"/>
    <col min="5" max="5" width="9.875" style="84" hidden="1" customWidth="1"/>
    <col min="6" max="6" width="10.625" style="84" hidden="1" customWidth="1"/>
    <col min="7" max="7" width="7.25" style="84" bestFit="1" customWidth="1"/>
    <col min="8" max="8" width="13.5" style="84" bestFit="1" customWidth="1"/>
    <col min="9" max="9" width="12" style="84" bestFit="1" customWidth="1"/>
    <col min="10" max="10" width="15.75" style="84" bestFit="1" customWidth="1"/>
    <col min="11" max="11" width="14.75" style="96" bestFit="1" customWidth="1"/>
    <col min="12" max="12" width="14.375" style="84" bestFit="1" customWidth="1"/>
    <col min="13" max="16384" width="9" style="84"/>
  </cols>
  <sheetData>
    <row r="1" spans="1:12" ht="21">
      <c r="A1" s="338" t="s">
        <v>12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</row>
    <row r="2" spans="1:12" ht="21">
      <c r="A2" s="293" t="s">
        <v>167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</row>
    <row r="3" spans="1:12" ht="21.75" thickBot="1">
      <c r="A3" s="339" t="s">
        <v>166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</row>
    <row r="4" spans="1:12" ht="21.75" thickBot="1">
      <c r="A4" s="83" t="s">
        <v>30</v>
      </c>
      <c r="B4" s="83" t="s">
        <v>31</v>
      </c>
      <c r="C4" s="83" t="s">
        <v>1</v>
      </c>
      <c r="D4" s="81" t="s">
        <v>32</v>
      </c>
      <c r="E4" s="83" t="s">
        <v>33</v>
      </c>
      <c r="F4" s="83" t="s">
        <v>34</v>
      </c>
      <c r="G4" s="83" t="s">
        <v>35</v>
      </c>
      <c r="H4" s="83" t="s">
        <v>36</v>
      </c>
      <c r="I4" s="83" t="s">
        <v>37</v>
      </c>
      <c r="J4" s="83" t="s">
        <v>86</v>
      </c>
      <c r="K4" s="93" t="s">
        <v>82</v>
      </c>
      <c r="L4" s="83" t="s">
        <v>38</v>
      </c>
    </row>
    <row r="5" spans="1:12" ht="63.75" thickBot="1">
      <c r="A5" s="86" t="s">
        <v>39</v>
      </c>
      <c r="B5" s="86" t="s">
        <v>40</v>
      </c>
      <c r="C5" s="86" t="s">
        <v>41</v>
      </c>
      <c r="D5" s="82" t="s">
        <v>80</v>
      </c>
      <c r="E5" s="86" t="s">
        <v>42</v>
      </c>
      <c r="F5" s="86" t="s">
        <v>43</v>
      </c>
      <c r="G5" s="86" t="s">
        <v>44</v>
      </c>
      <c r="H5" s="87" t="s">
        <v>45</v>
      </c>
      <c r="I5" s="88">
        <v>1441150</v>
      </c>
      <c r="J5" s="97">
        <v>0</v>
      </c>
      <c r="K5" s="178">
        <v>1441150</v>
      </c>
      <c r="L5" s="92">
        <f>I5-J5-K5</f>
        <v>0</v>
      </c>
    </row>
    <row r="6" spans="1:12" ht="63.75" thickBot="1">
      <c r="A6" s="86" t="s">
        <v>39</v>
      </c>
      <c r="B6" s="86" t="s">
        <v>40</v>
      </c>
      <c r="C6" s="86" t="s">
        <v>46</v>
      </c>
      <c r="D6" s="82" t="s">
        <v>47</v>
      </c>
      <c r="E6" s="86" t="s">
        <v>42</v>
      </c>
      <c r="F6" s="86" t="s">
        <v>43</v>
      </c>
      <c r="G6" s="86" t="s">
        <v>44</v>
      </c>
      <c r="H6" s="87" t="s">
        <v>45</v>
      </c>
      <c r="I6" s="88">
        <v>147600</v>
      </c>
      <c r="J6" s="97">
        <v>0</v>
      </c>
      <c r="K6" s="94">
        <v>147600</v>
      </c>
      <c r="L6" s="92">
        <f t="shared" ref="L6:L20" si="0">I6-J6-K6</f>
        <v>0</v>
      </c>
    </row>
    <row r="7" spans="1:12" ht="63.75" thickBot="1">
      <c r="A7" s="86" t="s">
        <v>39</v>
      </c>
      <c r="B7" s="86" t="s">
        <v>40</v>
      </c>
      <c r="C7" s="86" t="s">
        <v>48</v>
      </c>
      <c r="D7" s="82" t="s">
        <v>49</v>
      </c>
      <c r="E7" s="86" t="s">
        <v>42</v>
      </c>
      <c r="F7" s="86" t="s">
        <v>43</v>
      </c>
      <c r="G7" s="86" t="s">
        <v>44</v>
      </c>
      <c r="H7" s="87" t="s">
        <v>45</v>
      </c>
      <c r="I7" s="88">
        <v>251200</v>
      </c>
      <c r="J7" s="97">
        <v>0</v>
      </c>
      <c r="K7" s="94">
        <v>251200</v>
      </c>
      <c r="L7" s="92">
        <f t="shared" si="0"/>
        <v>0</v>
      </c>
    </row>
    <row r="8" spans="1:12" ht="63.75" thickBot="1">
      <c r="A8" s="86" t="s">
        <v>39</v>
      </c>
      <c r="B8" s="86" t="s">
        <v>40</v>
      </c>
      <c r="C8" s="86" t="s">
        <v>50</v>
      </c>
      <c r="D8" s="82" t="s">
        <v>51</v>
      </c>
      <c r="E8" s="86" t="s">
        <v>42</v>
      </c>
      <c r="F8" s="86" t="s">
        <v>43</v>
      </c>
      <c r="G8" s="86" t="s">
        <v>44</v>
      </c>
      <c r="H8" s="87" t="s">
        <v>45</v>
      </c>
      <c r="I8" s="88">
        <v>212040</v>
      </c>
      <c r="J8" s="97">
        <v>0</v>
      </c>
      <c r="K8" s="94">
        <v>212040</v>
      </c>
      <c r="L8" s="92">
        <f t="shared" si="0"/>
        <v>0</v>
      </c>
    </row>
    <row r="9" spans="1:12" ht="63.75" thickBot="1">
      <c r="A9" s="86" t="s">
        <v>39</v>
      </c>
      <c r="B9" s="86" t="s">
        <v>40</v>
      </c>
      <c r="C9" s="86" t="s">
        <v>52</v>
      </c>
      <c r="D9" s="82" t="s">
        <v>53</v>
      </c>
      <c r="E9" s="86" t="s">
        <v>42</v>
      </c>
      <c r="F9" s="86" t="s">
        <v>43</v>
      </c>
      <c r="G9" s="86" t="s">
        <v>44</v>
      </c>
      <c r="H9" s="87" t="s">
        <v>45</v>
      </c>
      <c r="I9" s="88">
        <v>499400</v>
      </c>
      <c r="J9" s="97">
        <v>0</v>
      </c>
      <c r="K9" s="94">
        <v>499400</v>
      </c>
      <c r="L9" s="92">
        <f t="shared" si="0"/>
        <v>0</v>
      </c>
    </row>
    <row r="10" spans="1:12" ht="84.75" thickBot="1">
      <c r="A10" s="86" t="s">
        <v>39</v>
      </c>
      <c r="B10" s="86" t="s">
        <v>40</v>
      </c>
      <c r="C10" s="86" t="s">
        <v>54</v>
      </c>
      <c r="D10" s="82" t="s">
        <v>55</v>
      </c>
      <c r="E10" s="86" t="s">
        <v>42</v>
      </c>
      <c r="F10" s="86" t="s">
        <v>43</v>
      </c>
      <c r="G10" s="86" t="s">
        <v>44</v>
      </c>
      <c r="H10" s="87" t="s">
        <v>45</v>
      </c>
      <c r="I10" s="88">
        <v>153300</v>
      </c>
      <c r="J10" s="97">
        <v>0</v>
      </c>
      <c r="K10" s="94">
        <v>153300</v>
      </c>
      <c r="L10" s="92">
        <f t="shared" si="0"/>
        <v>0</v>
      </c>
    </row>
    <row r="11" spans="1:12" ht="84.75" thickBot="1">
      <c r="A11" s="86" t="s">
        <v>39</v>
      </c>
      <c r="B11" s="86" t="s">
        <v>40</v>
      </c>
      <c r="C11" s="86" t="s">
        <v>56</v>
      </c>
      <c r="D11" s="82" t="s">
        <v>57</v>
      </c>
      <c r="E11" s="86" t="s">
        <v>42</v>
      </c>
      <c r="F11" s="86" t="s">
        <v>43</v>
      </c>
      <c r="G11" s="86" t="s">
        <v>44</v>
      </c>
      <c r="H11" s="87" t="s">
        <v>45</v>
      </c>
      <c r="I11" s="88">
        <v>247200</v>
      </c>
      <c r="J11" s="97">
        <v>0</v>
      </c>
      <c r="K11" s="94">
        <v>247200</v>
      </c>
      <c r="L11" s="92">
        <f t="shared" si="0"/>
        <v>0</v>
      </c>
    </row>
    <row r="12" spans="1:12" ht="63.75" thickBot="1">
      <c r="A12" s="86" t="s">
        <v>39</v>
      </c>
      <c r="B12" s="86" t="s">
        <v>40</v>
      </c>
      <c r="C12" s="86" t="s">
        <v>58</v>
      </c>
      <c r="D12" s="82" t="s">
        <v>59</v>
      </c>
      <c r="E12" s="86" t="s">
        <v>42</v>
      </c>
      <c r="F12" s="86" t="s">
        <v>43</v>
      </c>
      <c r="G12" s="86" t="s">
        <v>44</v>
      </c>
      <c r="H12" s="87" t="s">
        <v>45</v>
      </c>
      <c r="I12" s="88">
        <v>499772</v>
      </c>
      <c r="J12" s="97">
        <v>0</v>
      </c>
      <c r="K12" s="94">
        <v>499772</v>
      </c>
      <c r="L12" s="92">
        <f t="shared" si="0"/>
        <v>0</v>
      </c>
    </row>
    <row r="13" spans="1:12" ht="84.75" thickBot="1">
      <c r="A13" s="86" t="s">
        <v>39</v>
      </c>
      <c r="B13" s="86" t="s">
        <v>40</v>
      </c>
      <c r="C13" s="86" t="s">
        <v>60</v>
      </c>
      <c r="D13" s="82" t="s">
        <v>61</v>
      </c>
      <c r="E13" s="86" t="s">
        <v>42</v>
      </c>
      <c r="F13" s="86" t="s">
        <v>43</v>
      </c>
      <c r="G13" s="86" t="s">
        <v>44</v>
      </c>
      <c r="H13" s="87" t="s">
        <v>45</v>
      </c>
      <c r="I13" s="88">
        <v>487500</v>
      </c>
      <c r="J13" s="97">
        <v>0</v>
      </c>
      <c r="K13" s="94">
        <v>487500</v>
      </c>
      <c r="L13" s="92">
        <f t="shared" si="0"/>
        <v>0</v>
      </c>
    </row>
    <row r="14" spans="1:12" ht="84.75" thickBot="1">
      <c r="A14" s="86" t="s">
        <v>39</v>
      </c>
      <c r="B14" s="86" t="s">
        <v>40</v>
      </c>
      <c r="C14" s="86" t="s">
        <v>62</v>
      </c>
      <c r="D14" s="82" t="s">
        <v>63</v>
      </c>
      <c r="E14" s="86" t="s">
        <v>42</v>
      </c>
      <c r="F14" s="86" t="s">
        <v>43</v>
      </c>
      <c r="G14" s="86" t="s">
        <v>44</v>
      </c>
      <c r="H14" s="87" t="s">
        <v>45</v>
      </c>
      <c r="I14" s="88">
        <v>455400</v>
      </c>
      <c r="J14" s="97">
        <v>0</v>
      </c>
      <c r="K14" s="94">
        <v>455400</v>
      </c>
      <c r="L14" s="92">
        <f t="shared" si="0"/>
        <v>0</v>
      </c>
    </row>
    <row r="15" spans="1:12" ht="84.75" thickBot="1">
      <c r="A15" s="86" t="s">
        <v>39</v>
      </c>
      <c r="B15" s="86" t="s">
        <v>40</v>
      </c>
      <c r="C15" s="86" t="s">
        <v>64</v>
      </c>
      <c r="D15" s="82" t="s">
        <v>65</v>
      </c>
      <c r="E15" s="86" t="s">
        <v>42</v>
      </c>
      <c r="F15" s="86" t="s">
        <v>43</v>
      </c>
      <c r="G15" s="86" t="s">
        <v>44</v>
      </c>
      <c r="H15" s="87" t="s">
        <v>45</v>
      </c>
      <c r="I15" s="88">
        <v>336500</v>
      </c>
      <c r="J15" s="97">
        <v>0</v>
      </c>
      <c r="K15" s="178">
        <v>336500</v>
      </c>
      <c r="L15" s="92">
        <f t="shared" si="0"/>
        <v>0</v>
      </c>
    </row>
    <row r="16" spans="1:12" ht="63.75" thickBot="1">
      <c r="A16" s="86" t="s">
        <v>39</v>
      </c>
      <c r="B16" s="86" t="s">
        <v>40</v>
      </c>
      <c r="C16" s="86" t="s">
        <v>66</v>
      </c>
      <c r="D16" s="82" t="s">
        <v>67</v>
      </c>
      <c r="E16" s="86" t="s">
        <v>68</v>
      </c>
      <c r="F16" s="86" t="s">
        <v>69</v>
      </c>
      <c r="G16" s="86" t="s">
        <v>44</v>
      </c>
      <c r="H16" s="87" t="s">
        <v>45</v>
      </c>
      <c r="I16" s="88">
        <v>10799500</v>
      </c>
      <c r="J16" s="97">
        <v>0</v>
      </c>
      <c r="K16" s="94">
        <v>10799500</v>
      </c>
      <c r="L16" s="92">
        <f t="shared" si="0"/>
        <v>0</v>
      </c>
    </row>
    <row r="17" spans="1:12" ht="63.75" thickBot="1">
      <c r="A17" s="86" t="s">
        <v>39</v>
      </c>
      <c r="B17" s="86" t="s">
        <v>40</v>
      </c>
      <c r="C17" s="86" t="s">
        <v>70</v>
      </c>
      <c r="D17" s="82" t="s">
        <v>71</v>
      </c>
      <c r="E17" s="86" t="s">
        <v>42</v>
      </c>
      <c r="F17" s="86" t="s">
        <v>43</v>
      </c>
      <c r="G17" s="86" t="s">
        <v>44</v>
      </c>
      <c r="H17" s="87" t="s">
        <v>45</v>
      </c>
      <c r="I17" s="88">
        <v>4321800</v>
      </c>
      <c r="J17" s="97">
        <v>0</v>
      </c>
      <c r="K17" s="94">
        <v>4321800</v>
      </c>
      <c r="L17" s="92">
        <f t="shared" si="0"/>
        <v>0</v>
      </c>
    </row>
    <row r="18" spans="1:12" ht="84.75" thickBot="1">
      <c r="A18" s="86" t="s">
        <v>39</v>
      </c>
      <c r="B18" s="86" t="s">
        <v>40</v>
      </c>
      <c r="C18" s="86" t="s">
        <v>72</v>
      </c>
      <c r="D18" s="82" t="s">
        <v>73</v>
      </c>
      <c r="E18" s="86" t="s">
        <v>42</v>
      </c>
      <c r="F18" s="86" t="s">
        <v>43</v>
      </c>
      <c r="G18" s="86" t="s">
        <v>44</v>
      </c>
      <c r="H18" s="87" t="s">
        <v>45</v>
      </c>
      <c r="I18" s="88">
        <v>240539.88</v>
      </c>
      <c r="J18" s="91"/>
      <c r="K18" s="94">
        <v>240539.88</v>
      </c>
      <c r="L18" s="92">
        <f t="shared" si="0"/>
        <v>0</v>
      </c>
    </row>
    <row r="19" spans="1:12" ht="63.75" thickBot="1">
      <c r="A19" s="86" t="s">
        <v>39</v>
      </c>
      <c r="B19" s="86" t="s">
        <v>40</v>
      </c>
      <c r="C19" s="86" t="s">
        <v>74</v>
      </c>
      <c r="D19" s="82" t="s">
        <v>75</v>
      </c>
      <c r="E19" s="86" t="s">
        <v>42</v>
      </c>
      <c r="F19" s="86" t="s">
        <v>43</v>
      </c>
      <c r="G19" s="86" t="s">
        <v>44</v>
      </c>
      <c r="H19" s="87" t="s">
        <v>45</v>
      </c>
      <c r="I19" s="88">
        <v>234600</v>
      </c>
      <c r="J19" s="91"/>
      <c r="K19" s="94">
        <v>234600</v>
      </c>
      <c r="L19" s="92">
        <f t="shared" si="0"/>
        <v>0</v>
      </c>
    </row>
    <row r="20" spans="1:12" ht="63.75" thickBot="1">
      <c r="A20" s="86" t="s">
        <v>39</v>
      </c>
      <c r="B20" s="86" t="s">
        <v>40</v>
      </c>
      <c r="C20" s="86" t="s">
        <v>76</v>
      </c>
      <c r="D20" s="82" t="s">
        <v>81</v>
      </c>
      <c r="E20" s="86" t="s">
        <v>42</v>
      </c>
      <c r="F20" s="86" t="s">
        <v>43</v>
      </c>
      <c r="G20" s="86" t="s">
        <v>44</v>
      </c>
      <c r="H20" s="87" t="s">
        <v>45</v>
      </c>
      <c r="I20" s="88">
        <v>7071743.4100000001</v>
      </c>
      <c r="J20" s="178">
        <v>5720960.96</v>
      </c>
      <c r="K20" s="94">
        <v>1350782.45</v>
      </c>
      <c r="L20" s="92">
        <f t="shared" si="0"/>
        <v>0</v>
      </c>
    </row>
    <row r="21" spans="1:12" ht="21.75" thickBot="1">
      <c r="A21" s="336" t="s">
        <v>77</v>
      </c>
      <c r="B21" s="336"/>
      <c r="C21" s="336"/>
      <c r="D21" s="336"/>
      <c r="E21" s="336"/>
      <c r="F21" s="336"/>
      <c r="G21" s="336"/>
      <c r="H21" s="336"/>
      <c r="I21" s="89">
        <f>SUM(I5:I20)</f>
        <v>27399245.289999999</v>
      </c>
      <c r="J21" s="89">
        <f>SUM(J5:J20)</f>
        <v>5720960.96</v>
      </c>
      <c r="K21" s="95">
        <f>SUM(K5:K20)</f>
        <v>21678284.329999998</v>
      </c>
      <c r="L21" s="89">
        <f t="shared" ref="L21" si="1">SUM(L5:L20)</f>
        <v>0</v>
      </c>
    </row>
    <row r="22" spans="1:12" ht="21.75" thickBot="1">
      <c r="A22" s="336" t="s">
        <v>78</v>
      </c>
      <c r="B22" s="336"/>
      <c r="C22" s="336"/>
      <c r="D22" s="336"/>
      <c r="E22" s="336"/>
      <c r="F22" s="336"/>
      <c r="G22" s="336"/>
      <c r="H22" s="336"/>
      <c r="I22" s="89">
        <f>I21</f>
        <v>27399245.289999999</v>
      </c>
      <c r="J22" s="89">
        <f t="shared" ref="J22:L22" si="2">J21</f>
        <v>5720960.96</v>
      </c>
      <c r="K22" s="95">
        <f t="shared" si="2"/>
        <v>21678284.329999998</v>
      </c>
      <c r="L22" s="89">
        <f t="shared" si="2"/>
        <v>0</v>
      </c>
    </row>
    <row r="23" spans="1:12" ht="21.75" thickBot="1">
      <c r="A23" s="337" t="s">
        <v>79</v>
      </c>
      <c r="B23" s="337"/>
      <c r="C23" s="337"/>
      <c r="D23" s="337"/>
      <c r="E23" s="337"/>
      <c r="F23" s="337"/>
      <c r="G23" s="337"/>
      <c r="H23" s="337"/>
      <c r="I23" s="90">
        <v>27399245.289999999</v>
      </c>
      <c r="J23" s="340">
        <f>J22+K22</f>
        <v>27399245.289999999</v>
      </c>
      <c r="K23" s="341"/>
      <c r="L23" s="90">
        <f>I23-J23</f>
        <v>0</v>
      </c>
    </row>
    <row r="24" spans="1:12" s="283" customFormat="1">
      <c r="D24" s="284"/>
      <c r="I24" s="283" t="s">
        <v>306</v>
      </c>
      <c r="J24" s="283" t="s">
        <v>306</v>
      </c>
      <c r="K24" s="285" t="s">
        <v>187</v>
      </c>
    </row>
    <row r="25" spans="1:12" s="283" customFormat="1">
      <c r="D25" s="284"/>
      <c r="I25" s="286">
        <f>I23-I24</f>
        <v>0</v>
      </c>
      <c r="J25" s="286">
        <f>J23-J24</f>
        <v>0</v>
      </c>
      <c r="K25" s="285"/>
    </row>
  </sheetData>
  <mergeCells count="7">
    <mergeCell ref="A21:H21"/>
    <mergeCell ref="A22:H22"/>
    <mergeCell ref="A23:H23"/>
    <mergeCell ref="A1:L1"/>
    <mergeCell ref="A2:L2"/>
    <mergeCell ref="A3:L3"/>
    <mergeCell ref="J23:K23"/>
  </mergeCells>
  <pageMargins left="0.70866141732283472" right="0.70866141732283472" top="0.74803149606299213" bottom="0.74803149606299213" header="0.31496062992125984" footer="0.31496062992125984"/>
  <pageSetup scale="82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รายงานงบประมาณ 67</vt:lpstr>
      <vt:lpstr>รายละเอียดจัดสรร</vt:lpstr>
      <vt:lpstr>เบิกจ่ายรวม</vt:lpstr>
      <vt:lpstr>งบกลาง66 (เงินกัน)</vt:lpstr>
      <vt:lpstr>เบิกจ่ายงบบุคลากร</vt:lpstr>
      <vt:lpstr>งบลงทุน กันปี 66</vt:lpstr>
      <vt:lpstr>'งบลงทุน กันปี 66'!Print_Area</vt:lpstr>
      <vt:lpstr>เบิกจ่ายงบบุคลากร!Print_Area</vt:lpstr>
      <vt:lpstr>เบิกจ่ายรวม!Print_Area</vt:lpstr>
      <vt:lpstr>'รายงานงบประมาณ 67'!Print_Area</vt:lpstr>
      <vt:lpstr>รายละเอียดจัดสรร!Print_Area</vt:lpstr>
      <vt:lpstr>'งบลงทุน กันปี 66'!Print_Titles</vt:lpstr>
      <vt:lpstr>รายละเอียดจัดสรร!Print_Titles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2023-12-19T07:41:29Z</cp:lastPrinted>
  <dcterms:created xsi:type="dcterms:W3CDTF">2023-10-17T01:45:14Z</dcterms:created>
  <dcterms:modified xsi:type="dcterms:W3CDTF">2023-12-22T06:34:19Z</dcterms:modified>
</cp:coreProperties>
</file>